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N-Data\City of Calgary\2350-030-01 Onsite Peak Rate Control\Cost Estimates\Operating Cost Estimate\Sent to City\"/>
    </mc:Choice>
  </mc:AlternateContent>
  <xr:revisionPtr revIDLastSave="0" documentId="13_ncr:1_{69D15E31-D0BA-4230-A02B-4F2035405818}" xr6:coauthVersionLast="47" xr6:coauthVersionMax="47" xr10:uidLastSave="{00000000-0000-0000-0000-000000000000}"/>
  <workbookProtection workbookAlgorithmName="SHA-512" workbookHashValue="wKl1UbnaMxtoD5q1l76rbPKll+Wl009kIC1siKEpYTKnVQ1QpwU9CSGU1ZPT0qjOOCo2ARHfRmRpwajHUiD3eg==" workbookSaltValue="/bJ6OxURd8UR0TWQz4esEw==" workbookSpinCount="100000" lockStructure="1"/>
  <bookViews>
    <workbookView xWindow="-120" yWindow="-120" windowWidth="29040" windowHeight="15720" firstSheet="1" activeTab="4" xr2:uid="{F6F7158E-C36F-4256-A3CC-6AAC7D3B9025}"/>
  </bookViews>
  <sheets>
    <sheet name="Introduction" sheetId="8" state="hidden" r:id="rId1"/>
    <sheet name="Cost Estimate" sheetId="11" r:id="rId2"/>
    <sheet name="Information" sheetId="12" r:id="rId3"/>
    <sheet name="Assumptions" sheetId="13" r:id="rId4"/>
    <sheet name="Version Information" sheetId="14" r:id="rId5"/>
    <sheet name="Planning" sheetId="1" state="hidden" r:id="rId6"/>
    <sheet name="Site Planning" sheetId="3" state="hidden" r:id="rId7"/>
  </sheets>
  <definedNames>
    <definedName name="solver_adj" localSheetId="6" hidden="1">'Site Planning'!$N$7:$N$11</definedName>
    <definedName name="solver_cvg" localSheetId="6" hidden="1">0.0001</definedName>
    <definedName name="solver_drv" localSheetId="6" hidden="1">1</definedName>
    <definedName name="solver_eng" localSheetId="6" hidden="1">1</definedName>
    <definedName name="solver_est" localSheetId="6" hidden="1">1</definedName>
    <definedName name="solver_itr" localSheetId="6" hidden="1">2147483647</definedName>
    <definedName name="solver_lhs1" localSheetId="6" hidden="1">'Site Planning'!$N$12</definedName>
    <definedName name="solver_lhs2" localSheetId="6" hidden="1">'Site Planning'!$N$7</definedName>
    <definedName name="solver_lhs3" localSheetId="6" hidden="1">'Site Planning'!$N$8</definedName>
    <definedName name="solver_lhs4" localSheetId="6" hidden="1">'Site Planning'!$N$9</definedName>
    <definedName name="solver_lhs5" localSheetId="6" hidden="1">'Site Planning'!$N$9</definedName>
    <definedName name="solver_lhs6" localSheetId="6" hidden="1">'Site Planning'!$D$15</definedName>
    <definedName name="solver_mip" localSheetId="6" hidden="1">2147483647</definedName>
    <definedName name="solver_mni" localSheetId="6" hidden="1">30</definedName>
    <definedName name="solver_mrt" localSheetId="6" hidden="1">0.075</definedName>
    <definedName name="solver_msl" localSheetId="6" hidden="1">2</definedName>
    <definedName name="solver_neg" localSheetId="6" hidden="1">1</definedName>
    <definedName name="solver_nod" localSheetId="6" hidden="1">2147483647</definedName>
    <definedName name="solver_num" localSheetId="6" hidden="1">5</definedName>
    <definedName name="solver_nwt" localSheetId="6" hidden="1">1</definedName>
    <definedName name="solver_opt" localSheetId="6" hidden="1">'Site Planning'!$P$6</definedName>
    <definedName name="solver_pre" localSheetId="6" hidden="1">0.000001</definedName>
    <definedName name="solver_rbv" localSheetId="6" hidden="1">1</definedName>
    <definedName name="solver_rel1" localSheetId="6" hidden="1">2</definedName>
    <definedName name="solver_rel2" localSheetId="6" hidden="1">3</definedName>
    <definedName name="solver_rel3" localSheetId="6" hidden="1">3</definedName>
    <definedName name="solver_rel4" localSheetId="6" hidden="1">3</definedName>
    <definedName name="solver_rel5" localSheetId="6" hidden="1">3</definedName>
    <definedName name="solver_rel6" localSheetId="6" hidden="1">2</definedName>
    <definedName name="solver_rhs1" localSheetId="6" hidden="1">2000</definedName>
    <definedName name="solver_rhs2" localSheetId="6" hidden="1">'Site Planning'!$N$8</definedName>
    <definedName name="solver_rhs3" localSheetId="6" hidden="1">'Site Planning'!$N$9</definedName>
    <definedName name="solver_rhs4" localSheetId="6" hidden="1">'Site Planning'!$N$10</definedName>
    <definedName name="solver_rhs5" localSheetId="6" hidden="1">'Site Planning'!$N$11</definedName>
    <definedName name="solver_rhs6" localSheetId="6" hidden="1">0.8</definedName>
    <definedName name="solver_rlx" localSheetId="6" hidden="1">2</definedName>
    <definedName name="solver_rsd" localSheetId="6" hidden="1">0</definedName>
    <definedName name="solver_scl" localSheetId="6" hidden="1">1</definedName>
    <definedName name="solver_sho" localSheetId="6" hidden="1">2</definedName>
    <definedName name="solver_ssz" localSheetId="6" hidden="1">100</definedName>
    <definedName name="solver_tim" localSheetId="6" hidden="1">2147483647</definedName>
    <definedName name="solver_tol" localSheetId="6" hidden="1">0.01</definedName>
    <definedName name="solver_typ" localSheetId="6" hidden="1">3</definedName>
    <definedName name="solver_val" localSheetId="6" hidden="1">0.8</definedName>
    <definedName name="solver_ver" localSheetId="6"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1" l="1"/>
  <c r="G27" i="11"/>
  <c r="G24" i="11"/>
  <c r="P16" i="11" l="1"/>
  <c r="G28" i="11"/>
  <c r="G25" i="11"/>
  <c r="D16" i="11"/>
  <c r="I28" i="11"/>
  <c r="I27" i="11"/>
  <c r="I25" i="11"/>
  <c r="I24" i="11"/>
  <c r="G31" i="11" l="1"/>
  <c r="J21" i="3"/>
  <c r="H17" i="3"/>
  <c r="I17" i="3"/>
  <c r="J17" i="3"/>
  <c r="H18" i="3"/>
  <c r="I18" i="3"/>
  <c r="J18" i="3"/>
  <c r="H19" i="3"/>
  <c r="I19" i="3"/>
  <c r="J19" i="3"/>
  <c r="H20" i="3"/>
  <c r="I20" i="3"/>
  <c r="J20" i="3"/>
  <c r="H21" i="3"/>
  <c r="I21" i="3"/>
  <c r="H22" i="3"/>
  <c r="I22" i="3"/>
  <c r="J22" i="3"/>
  <c r="G18" i="3"/>
  <c r="G19" i="3"/>
  <c r="G20" i="3"/>
  <c r="G21" i="3"/>
  <c r="G22" i="3"/>
  <c r="G17" i="3"/>
  <c r="J16" i="3"/>
  <c r="I16" i="3"/>
  <c r="H16" i="3"/>
  <c r="G16" i="3"/>
  <c r="N12" i="3"/>
  <c r="P6" i="3" s="1"/>
  <c r="J12" i="3"/>
  <c r="L6" i="3" s="1"/>
  <c r="F12" i="3"/>
  <c r="H6" i="3" s="1"/>
  <c r="B12" i="3"/>
  <c r="D6" i="3" s="1"/>
  <c r="N2" i="1" l="1"/>
</calcChain>
</file>

<file path=xl/sharedStrings.xml><?xml version="1.0" encoding="utf-8"?>
<sst xmlns="http://schemas.openxmlformats.org/spreadsheetml/2006/main" count="337" uniqueCount="200">
  <si>
    <t>Supply</t>
  </si>
  <si>
    <t>Installation</t>
  </si>
  <si>
    <t>Material</t>
  </si>
  <si>
    <t>Shipping</t>
  </si>
  <si>
    <t>Labour</t>
  </si>
  <si>
    <t>Equipment</t>
  </si>
  <si>
    <t>Backfill</t>
  </si>
  <si>
    <t>Liners</t>
  </si>
  <si>
    <t>Additional Materials</t>
  </si>
  <si>
    <t>Excavation (Only Additional Depth)</t>
  </si>
  <si>
    <t>Variability</t>
  </si>
  <si>
    <t>Additional Considerations</t>
  </si>
  <si>
    <t>Cost Variablity:</t>
  </si>
  <si>
    <t>Price per module</t>
  </si>
  <si>
    <t>It may be cheaper to purchase multiple modules.</t>
  </si>
  <si>
    <t>Product Size</t>
  </si>
  <si>
    <t>Larger prodcuts are more likely to cost more.</t>
  </si>
  <si>
    <t>Distance</t>
  </si>
  <si>
    <t>Greater distance is likely to cost more. (Gas, drivers cost)</t>
  </si>
  <si>
    <t>Weight of Product</t>
  </si>
  <si>
    <t>Heavier products are going to cost more to ship.</t>
  </si>
  <si>
    <t>Product Configuration</t>
  </si>
  <si>
    <t>If products are stackable, more products can fit on one truckload.</t>
  </si>
  <si>
    <t>Excavation</t>
  </si>
  <si>
    <t>Depth</t>
  </si>
  <si>
    <t>Soil</t>
  </si>
  <si>
    <t>Costs more to dig deeper</t>
  </si>
  <si>
    <t xml:space="preserve">Are there large rocks that will be an issue? </t>
  </si>
  <si>
    <t>What equipment is required for the excavation.</t>
  </si>
  <si>
    <t>Number of People Required</t>
  </si>
  <si>
    <t>How many people are needed for installation?</t>
  </si>
  <si>
    <t>Skilled Labour</t>
  </si>
  <si>
    <t>Does the labourer need to be specially trained?</t>
  </si>
  <si>
    <t>Installation Time</t>
  </si>
  <si>
    <t>How long does it take to install?</t>
  </si>
  <si>
    <t>Equipment (special)</t>
  </si>
  <si>
    <t>Is any special equipment required for installation?</t>
  </si>
  <si>
    <t>What type of backfill is required?</t>
  </si>
  <si>
    <t>The deeper the ecavation, the more backfill is required.</t>
  </si>
  <si>
    <t>Required?</t>
  </si>
  <si>
    <t>Is a liner required for the product?</t>
  </si>
  <si>
    <t>Type</t>
  </si>
  <si>
    <t>What type of liner is required?</t>
  </si>
  <si>
    <t>Coverage Required</t>
  </si>
  <si>
    <t>Is just the bottom of the structure required? Sides? Top?</t>
  </si>
  <si>
    <t>Questions</t>
  </si>
  <si>
    <t>Special Equipment</t>
  </si>
  <si>
    <t>Release Rate</t>
  </si>
  <si>
    <t>C</t>
  </si>
  <si>
    <t>Roof</t>
  </si>
  <si>
    <t>Pavement</t>
  </si>
  <si>
    <t>Gravel</t>
  </si>
  <si>
    <t>Landscaping</t>
  </si>
  <si>
    <t>Abs Landscaping</t>
  </si>
  <si>
    <t>Area</t>
  </si>
  <si>
    <t>Storage Volume</t>
  </si>
  <si>
    <t>Traplow</t>
  </si>
  <si>
    <t>Concrete</t>
  </si>
  <si>
    <t>Modular</t>
  </si>
  <si>
    <t>Transport</t>
  </si>
  <si>
    <t>Capital</t>
  </si>
  <si>
    <t>Install</t>
  </si>
  <si>
    <t>Roof*</t>
  </si>
  <si>
    <t>HDPE**</t>
  </si>
  <si>
    <t>** based on estimate for 1500 gal tank (5.6 m3)</t>
  </si>
  <si>
    <t>Arched***</t>
  </si>
  <si>
    <t>***40% stone porosity and 6" of stone above and below chambers</t>
  </si>
  <si>
    <t>*assumed 10 cm max depth and $2 per sq. ft. 10m2 needed per m3 of storage, no transport cost estimated in TM03 but there must be some materials for roof storage to be transported</t>
  </si>
  <si>
    <t>Groundwork</t>
  </si>
  <si>
    <t>Labour (hours)</t>
  </si>
  <si>
    <t>Restrictions</t>
  </si>
  <si>
    <t>HDPE</t>
  </si>
  <si>
    <t>Arched</t>
  </si>
  <si>
    <t>Max of 0.3 flooding, Lnds+AbsLnds &gt; Storage volume</t>
  </si>
  <si>
    <t>Roof &gt; Storage volume, extra cost for structural analysis</t>
  </si>
  <si>
    <t>650mm cover</t>
  </si>
  <si>
    <t>750mm cover</t>
  </si>
  <si>
    <t>500mm cover</t>
  </si>
  <si>
    <t>600mm cover</t>
  </si>
  <si>
    <t>Type of Storage</t>
  </si>
  <si>
    <t>Detention Storage Cost Estimate</t>
  </si>
  <si>
    <t>Version 1.0</t>
  </si>
  <si>
    <t xml:space="preserve">This Detention Storage Cost Estimate tool has been developed for the City of Calgary to support discussions around incentives or fees related to installation of stormwater retention systems in new developments. This tool will provide general costs for a variety of localized suppliers and types of storages, but does not give site specific information. Costs may vary widely depending on development requirements. This tool was created to assist the city with general information about potential costs but does not replace a professional stamp or represent final project costs. </t>
  </si>
  <si>
    <t xml:space="preserve">Indicates boxes that require user input. </t>
  </si>
  <si>
    <t>Spreadsheet Description</t>
  </si>
  <si>
    <t>Tab Title</t>
  </si>
  <si>
    <t>Descpription</t>
  </si>
  <si>
    <t>Reference Manual Chapter</t>
  </si>
  <si>
    <t>Cost Estimate</t>
  </si>
  <si>
    <t xml:space="preserve">Users may input a value for stormwater storage volume required. Users are given the choice to select storage type and flow control infrastructure. </t>
  </si>
  <si>
    <t>Storage Type:</t>
  </si>
  <si>
    <t>Inspection</t>
  </si>
  <si>
    <t>Personnel</t>
  </si>
  <si>
    <t>Notes</t>
  </si>
  <si>
    <t>Inspection Notes</t>
  </si>
  <si>
    <t>Operation Cost</t>
  </si>
  <si>
    <t>Operation Notes</t>
  </si>
  <si>
    <t>No equipment needed for operation</t>
  </si>
  <si>
    <t>Maintenance Notes</t>
  </si>
  <si>
    <t>System Owner can clear debris/clogs</t>
  </si>
  <si>
    <t>Shovel, Broom, Gloves</t>
  </si>
  <si>
    <t>None</t>
  </si>
  <si>
    <t>Replacement</t>
  </si>
  <si>
    <t>Trained personnel, working at heights</t>
  </si>
  <si>
    <t>Vacuum truck operators</t>
  </si>
  <si>
    <t>No personnel needed for operation</t>
  </si>
  <si>
    <t>Lifespan of the soil and material</t>
  </si>
  <si>
    <t>Total Cost:</t>
  </si>
  <si>
    <t>50 year design lifespan</t>
  </si>
  <si>
    <t>Known Cost</t>
  </si>
  <si>
    <t>Manual Cost</t>
  </si>
  <si>
    <t>Check If Needed</t>
  </si>
  <si>
    <t>Vacuum truck, approximating 2 hours, additional cost for load removed</t>
  </si>
  <si>
    <t>100+ year design lifespan</t>
  </si>
  <si>
    <t>Through inspection ports, CCTV or sludge stick</t>
  </si>
  <si>
    <t>Harness (confined space), sludge judge equipment, CCTV Option</t>
  </si>
  <si>
    <t>Harness (confined space), specialized, CCTV Option</t>
  </si>
  <si>
    <t>Lifespan of the building</t>
  </si>
  <si>
    <t>50-75 year design lifespan</t>
  </si>
  <si>
    <t>System Owner can inspect for debris/clogs</t>
  </si>
  <si>
    <t>Inspection needed for possible clogging, assumed roof is accessible</t>
  </si>
  <si>
    <t>Ownership/Version Table</t>
  </si>
  <si>
    <t>Date</t>
  </si>
  <si>
    <t>Update Notes</t>
  </si>
  <si>
    <t>Kayla Reinholz, MPE</t>
  </si>
  <si>
    <t>Name, Organization</t>
  </si>
  <si>
    <t xml:space="preserve">Updated cost estimates from suppliers, all storage types. </t>
  </si>
  <si>
    <t>Cost Basis Date:</t>
  </si>
  <si>
    <t>Cost Basis Date</t>
  </si>
  <si>
    <t>2026.04.06</t>
  </si>
  <si>
    <t>2026.04.07</t>
  </si>
  <si>
    <t>2026.04.10</t>
  </si>
  <si>
    <t>2026.03.20</t>
  </si>
  <si>
    <t>N.A.</t>
  </si>
  <si>
    <t>Assumptions</t>
  </si>
  <si>
    <t>Category</t>
  </si>
  <si>
    <t>Assumption</t>
  </si>
  <si>
    <t>Optional: Escalation Factor</t>
  </si>
  <si>
    <t>Prices quoted for an average site size of 0.23 Ha, considering a range of home types from multifamily to 4 plexes. Average stormwater volume estimated at 100 m3.</t>
  </si>
  <si>
    <t xml:space="preserve">Supplier said inspection can be done by owner/facility manager/on site maintenance personnel with no special equipment, assume no cost for inspection UNLESS CCTV inspection is required or preferred. </t>
  </si>
  <si>
    <t>This table lists the assumptions made behind the values in the information tab. Dates should correlate with the cost basis date in the information tab.</t>
  </si>
  <si>
    <t xml:space="preserve">Inspection can be done outside or inside the tank. Outside the unit through the manhole is done with sludge judge equipment and there may or may not be water in the tank. Assumed to take a maximum od 30 minutes at a rate of $500/hr for personnel and equipment. Visual inspection from inside the tank can be conducted if the tank is dry, and inspection time varies widely depending on system footprint. Visual inspection from inside the tank requires confined space procedures and multiple personnel. </t>
  </si>
  <si>
    <t>Storage System</t>
  </si>
  <si>
    <t xml:space="preserve">Assume routine inspection 1-2 times per year with additional inspections following major storm events. </t>
  </si>
  <si>
    <t xml:space="preserve">Inspections can be carried out by building operations teams or by third party inspection firms. Costs are dependant on personnel and can range between approximately $50-$100/hour. Assume personnel cost of $75/hour, and length of inspection between 1-2 hours. </t>
  </si>
  <si>
    <t xml:space="preserve">Assume annual inspection. Schedule may vary depending on sedimentation build up and site conditions. </t>
  </si>
  <si>
    <t xml:space="preserve">CCTV is an option for inspection of HDPE tanks, depending on tank design. Assume personnel is $50/hour with equipment cost of $150/hour. </t>
  </si>
  <si>
    <t xml:space="preserve">Traplows can be inspected and maintained by system owner, as it is a visual inspection with removal of small pieces of debris or sedimentation. Assume no cost associated. Replacement would mean regrading or construction, and would be a more involved project. </t>
  </si>
  <si>
    <t>Assume roof access is available for inspection, and that equipment like a scissor lift is not required. Assume $50/hour/person with equipment including harnesses.</t>
  </si>
  <si>
    <t>Inspection (Cost Annually)</t>
  </si>
  <si>
    <t>Inspection Frequency</t>
  </si>
  <si>
    <t>Maintenance Frequency</t>
  </si>
  <si>
    <t>Maintenance (Cost Annually)</t>
  </si>
  <si>
    <t>Inspection Frequency: 
(Every X Years)</t>
  </si>
  <si>
    <t>First year, two visual inspections recommended, annual inspections to follow. Approx. 30 mins per inspection.</t>
  </si>
  <si>
    <t>Harness (working at heights), specialized</t>
  </si>
  <si>
    <t>Harness, Cleaning equipment for roofs, gutters, drainage systems, approximately 6-8 hours to clean depending on site</t>
  </si>
  <si>
    <t>Traplow replacement involves repaving or regrading the surface material in order to keep overland storage volume. Costs vary widely depending on site design, material to be replaced, and level of repair/replacement needed. Soil traplows may have plant growth or erosion issues.</t>
  </si>
  <si>
    <t>Vacuum truck, every three to five years approximately, full day of work, $350 per hour for personnel and equipment, additional cost for load removed</t>
  </si>
  <si>
    <t>Vacuum truck, approximately 4-8 hours to clean depending on site, $350 per hour for personnel and equipment, additional cost for load removed</t>
  </si>
  <si>
    <t xml:space="preserve">The cost basis date represents the day that the pricing was updated, and is pulled from the information tab. The totals for pricing are represented in dollars for that year (ex. costs updated in 2026 would be in 2026 dollars). The optional escalation factor is a multiplier for the auto costs and can be inputted by the user if there is a known rate of change or inflation from the pricing represented. A value of 1 is required for the escalation factor for regular estimated costing. Annual inspection and maintenance frequency is also selected by the user and is reflected in the automatic costs. A selection of inspection/maintenance frequency of 0.5 correlates to it being conducted twice in a year. </t>
  </si>
  <si>
    <t>Maintenance Frequency:
(Every X Years)</t>
  </si>
  <si>
    <t>Inspection/Maintenance</t>
  </si>
  <si>
    <t xml:space="preserve">Inspection rates vary depending on site sedimentation and storm events. Recommended inspection after first major storm event and then annually. If no major storm event, inspection annually. </t>
  </si>
  <si>
    <t>Maintenance</t>
  </si>
  <si>
    <t xml:space="preserve">Assume tank takes between 4-8 hours to clean, dependant on tank size/design. Assume hydrovac truck cost $350/hour for equipment and personnel. Assume personnel is $50/hr/person. Additional cost for waste removal and disposal, assume $4000 for a single load of disposal. </t>
  </si>
  <si>
    <t xml:space="preserve">Assume lifespan of tank is based on regular maintenance, proper installation, and no major damage. </t>
  </si>
  <si>
    <t xml:space="preserve">Inspections are recommended twice annually in the first year, followed by annual inspections to determine level of sedimentation and maintenance frequency. </t>
  </si>
  <si>
    <t>Maintenance is required when the storage volume of the tank is decreased by 15%. Varies heavily depending on what rainfall event the tank is designed for, upstream filtration, and site/catchment parameters. Assume maintenance every 3-5 years for average site but varies.</t>
  </si>
  <si>
    <t xml:space="preserve">Assume lifespan of tank is based on regular maintenance, proper installation, and no major damage. Structural maintenance and repairs can further extend lifespan and replacement is typically only required if unrepairable structural damage comes from an issue such as improper loading. </t>
  </si>
  <si>
    <t xml:space="preserve">Assume tank takes between 2-6 hours to clean, dependant on tank size/design. Assume hydrovac truck cost $350/hour for equipment and personnel. Assume personnel is $50/hr/person.  Additional cost for waste removal and disposal, assume $4000 for a single load of disposal. </t>
  </si>
  <si>
    <t xml:space="preserve">Assume tank takes between 3-6 hours to clean, dependant on tank size/design. Assume hydrovac truck cost $350/hour for equipment and personnel. Assume personnel is $50/hr/person.  Additional cost for waste removal and disposal, assume $4000 for a single load of disposal. </t>
  </si>
  <si>
    <t xml:space="preserve">Assume maintenance every 3-5 years. Varies depending on system. Maintenance required once sediment in the isolator row reaches 3" or greater. </t>
  </si>
  <si>
    <t>Lifespan is assuming regular maintenance and correct installation.</t>
  </si>
  <si>
    <t xml:space="preserve">Assume that debris is in the catchbasin and aboveground. Maintenance for ICDs or belowground may require more specialized personnel and would not be able to be completed by the system owner. </t>
  </si>
  <si>
    <t xml:space="preserve">Assume roof access is available for maintenance, and that equipment like a scissor lift is not required. Assume $50/hour/person with equipment including harnesses and a way to transport debris off of the roof. </t>
  </si>
  <si>
    <t xml:space="preserve">Frequency of inspection is dependant on results from first year and on system design (ex. pretreatment) and inspection is required if there is more than 6" of sediment in tank. Assumed annual inspection for general/average site. </t>
  </si>
  <si>
    <t>Visual inspection from ground level, CCTV Option</t>
  </si>
  <si>
    <t>/per year</t>
  </si>
  <si>
    <t>First inspection after major rainfall in first year, reccomended annual inspections for sediment build up. Done by third party inspection firm or owner. Approx. 1-2 hours per inspection.</t>
  </si>
  <si>
    <r>
      <t xml:space="preserve">If updates are made to pricing, assumptions, or any product notes, the ownership table will be updated to represent the most recent changes. Notes will be added related to what costs were updated, ensuring that the date correlates with the estimate. When this table is updated, the cost basis date in the </t>
    </r>
    <r>
      <rPr>
        <i/>
        <sz val="11"/>
        <color theme="1"/>
        <rFont val="Calibri"/>
        <family val="2"/>
        <scheme val="minor"/>
      </rPr>
      <t>Information</t>
    </r>
    <r>
      <rPr>
        <sz val="11"/>
        <color theme="1"/>
        <rFont val="Calibri"/>
        <family val="2"/>
        <scheme val="minor"/>
      </rPr>
      <t xml:space="preserve"> tab would also be updated. </t>
    </r>
  </si>
  <si>
    <t xml:space="preserve">Regular annual inspection reccomended for possible deformation and sedimentation build up. Approx 30 minutes per inspection. </t>
  </si>
  <si>
    <t xml:space="preserve">Reccomended one or two annual inspections, done by third party inspection firm. Approx. 1-2 hours per inspection. </t>
  </si>
  <si>
    <t xml:space="preserve">Tables for annual frequency </t>
  </si>
  <si>
    <r>
      <t xml:space="preserve">PLEASE NOTE: </t>
    </r>
    <r>
      <rPr>
        <sz val="11"/>
        <color theme="1"/>
        <rFont val="Calibri"/>
        <family val="2"/>
        <scheme val="minor"/>
      </rPr>
      <t xml:space="preserve">This tool is meant to be used as a guideline and is a very general estimate of cost, with relevant explanations about what inspection, operations, and maintenance might entail. Actual costs are heavily dependant on various factors such as site conditions, sedimentation build up, groundwater, market pricing, and access constraints. To find information about maintenance frequency, the user should consult the Operations and Maintenance Manual or contact relevant suppliers. </t>
    </r>
  </si>
  <si>
    <t>Maintainance Frequency</t>
  </si>
  <si>
    <t>Once Every 3 to 5 Years</t>
  </si>
  <si>
    <t>Once Every 3 Years</t>
  </si>
  <si>
    <t>Once Every 3-5 Years</t>
  </si>
  <si>
    <t>Once Every 2-4 Years</t>
  </si>
  <si>
    <t>Once Every 2 Years</t>
  </si>
  <si>
    <t>General, recommended</t>
  </si>
  <si>
    <t>Standard Maintainance Frequency:</t>
  </si>
  <si>
    <t>Auto Cost (Cost Annually)</t>
  </si>
  <si>
    <t>*If entering manual cost for inspectioon or maintainance per service instead of per year, enter inspection/maintainance frequency as 1</t>
  </si>
  <si>
    <t>Only Included as a Manual Cost</t>
  </si>
  <si>
    <t>Inspection Cost (per inspection)</t>
  </si>
  <si>
    <t>Maintenance Cost (per service)</t>
  </si>
  <si>
    <t>Maintenance Cost Estimate
Version 1.0 - September 2, 2026</t>
  </si>
  <si>
    <r>
      <t xml:space="preserve">The intention of the Maintenance Cost Estimate Checklist is to provide a general approximation of </t>
    </r>
    <r>
      <rPr>
        <b/>
        <sz val="11"/>
        <color theme="1"/>
        <rFont val="Calibri"/>
        <family val="2"/>
        <scheme val="minor"/>
      </rPr>
      <t>average annual inspection, operation and maintenance costs</t>
    </r>
    <r>
      <rPr>
        <sz val="11"/>
        <color theme="1"/>
        <rFont val="Calibri"/>
        <family val="2"/>
        <scheme val="minor"/>
      </rPr>
      <t xml:space="preserve"> to the owner of a stormwater detention system. Select the storage type and the costs that the user is interested in to generate a list of costs and associated notes. For each category (Inspection, Operation, Maintenance), select which costs are to be included in the final estimate in the 'Check If Needed' column. The sheet will auto-populate with an estimate and relevant notes. If the cost is known by the user, select the checkbox in the 'Known Cost' column, as this will zero out the automatic cost. The final estimated total cost will be shown at the bottom of the sheet, with a pre-populated set of notes. 
</t>
    </r>
    <r>
      <rPr>
        <b/>
        <sz val="11"/>
        <color theme="1"/>
        <rFont val="Calibri"/>
        <family val="2"/>
        <scheme val="minor"/>
      </rPr>
      <t xml:space="preserve">Ensure to zero out any cells highlighted in grey in order to not duplicate costs.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</si>
</sst>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12"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u/>
      <sz val="14"/>
      <color theme="1"/>
      <name val="Calibri"/>
      <family val="2"/>
      <scheme val="minor"/>
    </font>
    <font>
      <b/>
      <sz val="22"/>
      <color theme="1"/>
      <name val="Calibri"/>
      <family val="2"/>
      <scheme val="minor"/>
    </font>
    <font>
      <b/>
      <sz val="18"/>
      <color theme="1"/>
      <name val="Calibri"/>
      <family val="2"/>
      <scheme val="minor"/>
    </font>
    <font>
      <sz val="11"/>
      <color theme="1"/>
      <name val="Calibri"/>
      <family val="2"/>
      <scheme val="minor"/>
    </font>
    <font>
      <sz val="11"/>
      <color rgb="FFFF0000"/>
      <name val="Calibri"/>
      <family val="2"/>
      <scheme val="minor"/>
    </font>
    <font>
      <b/>
      <i/>
      <sz val="11"/>
      <color theme="1"/>
      <name val="Calibri"/>
      <family val="2"/>
      <scheme val="minor"/>
    </font>
    <font>
      <i/>
      <sz val="11"/>
      <color theme="1"/>
      <name val="Calibri"/>
      <family val="2"/>
      <scheme val="minor"/>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39997558519241921"/>
        <bgColor indexed="64"/>
      </patternFill>
    </fill>
  </fills>
  <borders count="3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4" fontId="7" fillId="0" borderId="0" applyFont="0" applyFill="0" applyBorder="0" applyAlignment="0" applyProtection="0"/>
  </cellStyleXfs>
  <cellXfs count="134">
    <xf numFmtId="0" fontId="0" fillId="0" borderId="0" xfId="0"/>
    <xf numFmtId="0" fontId="1" fillId="0" borderId="0" xfId="0" applyFont="1"/>
    <xf numFmtId="0" fontId="3" fillId="0" borderId="0" xfId="0" applyFont="1"/>
    <xf numFmtId="0" fontId="4" fillId="0" borderId="0" xfId="0" applyFont="1"/>
    <xf numFmtId="0" fontId="2" fillId="0" borderId="0" xfId="0" applyFont="1"/>
    <xf numFmtId="0" fontId="0" fillId="0" borderId="2" xfId="0" applyBorder="1"/>
    <xf numFmtId="0" fontId="0" fillId="0" borderId="4" xfId="0" applyBorder="1"/>
    <xf numFmtId="0" fontId="0" fillId="0" borderId="8" xfId="0" applyBorder="1"/>
    <xf numFmtId="0" fontId="1" fillId="0" borderId="1" xfId="0" applyFont="1" applyBorder="1"/>
    <xf numFmtId="0" fontId="0" fillId="0" borderId="1" xfId="0" applyBorder="1"/>
    <xf numFmtId="0" fontId="0" fillId="0" borderId="3" xfId="0"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2" borderId="9" xfId="0" applyFill="1" applyBorder="1"/>
    <xf numFmtId="0" fontId="0" fillId="2" borderId="9" xfId="0" applyFill="1" applyBorder="1" applyAlignment="1">
      <alignment horizontal="center" vertical="center"/>
    </xf>
    <xf numFmtId="0" fontId="0" fillId="2" borderId="15" xfId="0" applyFill="1" applyBorder="1"/>
    <xf numFmtId="0" fontId="0" fillId="2" borderId="0" xfId="0" applyFill="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5" borderId="9" xfId="0" applyFill="1" applyBorder="1"/>
    <xf numFmtId="0" fontId="1" fillId="6" borderId="9" xfId="0" applyFont="1" applyFill="1" applyBorder="1" applyAlignment="1">
      <alignment horizontal="center"/>
    </xf>
    <xf numFmtId="0" fontId="1" fillId="2" borderId="0" xfId="0" applyFont="1" applyFill="1"/>
    <xf numFmtId="0" fontId="0" fillId="6" borderId="0" xfId="0" applyFill="1"/>
    <xf numFmtId="0" fontId="0" fillId="2" borderId="15" xfId="0" applyFill="1" applyBorder="1" applyAlignment="1">
      <alignment horizontal="center" vertical="center"/>
    </xf>
    <xf numFmtId="0" fontId="1" fillId="6" borderId="0" xfId="0" applyFont="1" applyFill="1" applyAlignment="1">
      <alignment horizontal="center" vertical="center"/>
    </xf>
    <xf numFmtId="0" fontId="0" fillId="2" borderId="16" xfId="0" applyFill="1" applyBorder="1" applyAlignment="1">
      <alignment horizontal="center" vertical="center"/>
    </xf>
    <xf numFmtId="0" fontId="0" fillId="0" borderId="0" xfId="0" applyAlignment="1">
      <alignment horizontal="center" vertical="center"/>
    </xf>
    <xf numFmtId="0" fontId="8" fillId="0" borderId="0" xfId="0" applyFont="1"/>
    <xf numFmtId="44" fontId="1" fillId="2" borderId="0" xfId="1" applyFont="1" applyFill="1" applyBorder="1"/>
    <xf numFmtId="44" fontId="0" fillId="2" borderId="0" xfId="1" applyFont="1" applyFill="1" applyBorder="1" applyAlignment="1">
      <alignment horizontal="center" vertical="center"/>
    </xf>
    <xf numFmtId="0" fontId="0" fillId="2" borderId="0" xfId="0" applyFill="1" applyAlignment="1">
      <alignment vertical="center"/>
    </xf>
    <xf numFmtId="0" fontId="1" fillId="2"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23" xfId="0" applyFont="1" applyFill="1" applyBorder="1" applyAlignment="1">
      <alignment vertical="center" wrapText="1"/>
    </xf>
    <xf numFmtId="0" fontId="1" fillId="2" borderId="1" xfId="0" applyFont="1" applyFill="1" applyBorder="1" applyAlignment="1">
      <alignment vertical="center" wrapText="1"/>
    </xf>
    <xf numFmtId="0" fontId="1" fillId="2" borderId="24" xfId="0" applyFont="1" applyFill="1" applyBorder="1" applyAlignment="1">
      <alignment vertical="center" wrapText="1"/>
    </xf>
    <xf numFmtId="0" fontId="0" fillId="2" borderId="28" xfId="0" applyFill="1" applyBorder="1"/>
    <xf numFmtId="0" fontId="0" fillId="2" borderId="25" xfId="0" applyFill="1" applyBorder="1"/>
    <xf numFmtId="0" fontId="0" fillId="2" borderId="29" xfId="0" applyFill="1" applyBorder="1"/>
    <xf numFmtId="0" fontId="0" fillId="2" borderId="8" xfId="0" applyFill="1" applyBorder="1"/>
    <xf numFmtId="0" fontId="0" fillId="2" borderId="1" xfId="0" applyFill="1" applyBorder="1"/>
    <xf numFmtId="0" fontId="0" fillId="2" borderId="3" xfId="0" applyFill="1" applyBorder="1"/>
    <xf numFmtId="0" fontId="9" fillId="6" borderId="9" xfId="0" applyFont="1" applyFill="1" applyBorder="1" applyAlignment="1">
      <alignment horizontal="center"/>
    </xf>
    <xf numFmtId="15" fontId="0" fillId="2" borderId="9" xfId="0" applyNumberFormat="1" applyFill="1" applyBorder="1" applyAlignment="1">
      <alignment horizontal="left"/>
    </xf>
    <xf numFmtId="0" fontId="0" fillId="2" borderId="9" xfId="0" applyFill="1" applyBorder="1" applyAlignment="1">
      <alignment horizontal="left"/>
    </xf>
    <xf numFmtId="15" fontId="1" fillId="6" borderId="9" xfId="0" applyNumberFormat="1" applyFont="1" applyFill="1" applyBorder="1" applyAlignment="1">
      <alignment horizontal="center" vertical="center" wrapText="1"/>
    </xf>
    <xf numFmtId="0" fontId="0" fillId="2" borderId="0" xfId="0" applyFill="1" applyAlignment="1">
      <alignment horizontal="left" vertical="center"/>
    </xf>
    <xf numFmtId="0" fontId="0" fillId="0" borderId="0" xfId="0" applyAlignment="1">
      <alignment horizontal="center"/>
    </xf>
    <xf numFmtId="0" fontId="1" fillId="2" borderId="0" xfId="0" applyFont="1" applyFill="1" applyAlignment="1">
      <alignment horizontal="right" vertical="center" wrapText="1"/>
    </xf>
    <xf numFmtId="0" fontId="0" fillId="0" borderId="0" xfId="0" applyAlignment="1">
      <alignment vertical="top" wrapText="1"/>
    </xf>
    <xf numFmtId="0" fontId="0" fillId="0" borderId="29" xfId="0" applyBorder="1"/>
    <xf numFmtId="0" fontId="1" fillId="4" borderId="5" xfId="0" applyFont="1" applyFill="1" applyBorder="1"/>
    <xf numFmtId="0" fontId="0" fillId="0" borderId="28" xfId="0" applyBorder="1"/>
    <xf numFmtId="0" fontId="0" fillId="0" borderId="25" xfId="0" applyBorder="1"/>
    <xf numFmtId="0" fontId="9" fillId="0" borderId="6" xfId="0" applyFont="1" applyBorder="1" applyAlignment="1">
      <alignment horizontal="center"/>
    </xf>
    <xf numFmtId="0" fontId="11" fillId="0" borderId="0" xfId="0" applyFont="1"/>
    <xf numFmtId="0" fontId="0" fillId="0" borderId="0" xfId="0" applyAlignment="1">
      <alignment horizontal="left"/>
    </xf>
    <xf numFmtId="15" fontId="0" fillId="2" borderId="5" xfId="0" applyNumberFormat="1"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wrapText="1"/>
    </xf>
    <xf numFmtId="0" fontId="0" fillId="2" borderId="5" xfId="0" applyFill="1" applyBorder="1" applyAlignment="1">
      <alignment horizontal="left" vertical="center"/>
    </xf>
    <xf numFmtId="0" fontId="1" fillId="4" borderId="29" xfId="0" applyFont="1" applyFill="1" applyBorder="1" applyAlignment="1">
      <alignment horizontal="center"/>
    </xf>
    <xf numFmtId="0" fontId="1" fillId="4" borderId="25" xfId="0" applyFont="1" applyFill="1" applyBorder="1" applyAlignment="1">
      <alignment horizontal="center"/>
    </xf>
    <xf numFmtId="0" fontId="0" fillId="0" borderId="6" xfId="0" applyBorder="1" applyAlignment="1">
      <alignment horizontal="center"/>
    </xf>
    <xf numFmtId="0" fontId="1" fillId="2" borderId="0" xfId="0" applyFont="1" applyFill="1" applyAlignment="1">
      <alignment horizontal="left" vertical="center"/>
    </xf>
    <xf numFmtId="44" fontId="0" fillId="2" borderId="0" xfId="1" applyFont="1" applyFill="1" applyBorder="1" applyAlignment="1">
      <alignment horizontal="center" vertical="center" wrapText="1"/>
    </xf>
    <xf numFmtId="164" fontId="1" fillId="8" borderId="9" xfId="0" applyNumberFormat="1" applyFont="1" applyFill="1" applyBorder="1" applyAlignment="1" applyProtection="1">
      <alignment horizontal="center" vertical="center" wrapText="1"/>
      <protection locked="0"/>
    </xf>
    <xf numFmtId="0" fontId="1" fillId="8" borderId="9" xfId="0" applyFont="1" applyFill="1" applyBorder="1" applyAlignment="1" applyProtection="1">
      <alignment horizontal="center" vertical="center" wrapText="1"/>
      <protection locked="0"/>
    </xf>
    <xf numFmtId="0" fontId="0" fillId="8" borderId="9" xfId="0" applyFill="1" applyBorder="1" applyProtection="1">
      <protection locked="0"/>
    </xf>
    <xf numFmtId="0" fontId="0" fillId="2" borderId="0" xfId="0"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0" xfId="0" applyFill="1" applyProtection="1">
      <protection locked="0"/>
      <extLst>
        <ext xmlns:xfpb="http://schemas.microsoft.com/office/spreadsheetml/2022/featurepropertybag" uri="{C7286773-470A-42A8-94C5-96B5CB345126}">
          <xfpb:xfComplement i="0"/>
        </ext>
      </extLst>
    </xf>
    <xf numFmtId="44" fontId="0" fillId="2" borderId="0" xfId="1" applyFont="1" applyFill="1" applyBorder="1" applyAlignment="1" applyProtection="1">
      <alignment vertical="center"/>
      <protection locked="0"/>
    </xf>
    <xf numFmtId="44" fontId="0" fillId="2" borderId="0" xfId="1" applyFont="1" applyFill="1" applyBorder="1" applyProtection="1">
      <protection locked="0"/>
    </xf>
    <xf numFmtId="0" fontId="6" fillId="3" borderId="20" xfId="0" applyFont="1" applyFill="1" applyBorder="1" applyAlignment="1">
      <alignment horizontal="center" vertical="center" wrapText="1"/>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0" xfId="0" applyFont="1" applyFill="1" applyAlignment="1">
      <alignment horizontal="center" vertical="center"/>
    </xf>
    <xf numFmtId="0" fontId="6" fillId="3" borderId="16"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4" xfId="0" applyFont="1" applyFill="1" applyBorder="1" applyAlignment="1">
      <alignment horizontal="center" vertical="center"/>
    </xf>
    <xf numFmtId="0" fontId="1" fillId="7" borderId="0" xfId="0" applyFont="1" applyFill="1" applyAlignment="1">
      <alignment horizontal="center" vertical="center"/>
    </xf>
    <xf numFmtId="0" fontId="1" fillId="7" borderId="0" xfId="0" applyFont="1" applyFill="1" applyAlignment="1">
      <alignment horizontal="center"/>
    </xf>
    <xf numFmtId="0" fontId="0" fillId="2" borderId="2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0" xfId="0" applyFill="1" applyAlignment="1">
      <alignment horizontal="center" vertical="center" wrapText="1"/>
    </xf>
    <xf numFmtId="0" fontId="0" fillId="2" borderId="16" xfId="0"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0" fillId="2" borderId="0" xfId="0" applyFill="1" applyAlignment="1">
      <alignment horizontal="left" vertical="center"/>
    </xf>
    <xf numFmtId="0" fontId="1" fillId="6" borderId="0" xfId="0" applyFont="1" applyFill="1" applyAlignment="1">
      <alignment horizontal="center" vertical="center"/>
    </xf>
    <xf numFmtId="0" fontId="0" fillId="2" borderId="0" xfId="0" applyFill="1" applyAlignment="1">
      <alignment horizontal="left" vertical="center" wrapText="1"/>
    </xf>
    <xf numFmtId="0" fontId="0" fillId="6" borderId="0" xfId="0" applyFill="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center"/>
    </xf>
    <xf numFmtId="0" fontId="1" fillId="6" borderId="5" xfId="0" applyFont="1" applyFill="1" applyBorder="1" applyAlignment="1">
      <alignment horizontal="center"/>
    </xf>
    <xf numFmtId="0" fontId="1" fillId="6" borderId="6" xfId="0" applyFont="1" applyFill="1" applyBorder="1" applyAlignment="1">
      <alignment horizontal="center"/>
    </xf>
    <xf numFmtId="0" fontId="1" fillId="6" borderId="7" xfId="0" applyFont="1" applyFill="1" applyBorder="1" applyAlignment="1">
      <alignment horizontal="center"/>
    </xf>
    <xf numFmtId="0" fontId="0" fillId="2" borderId="5" xfId="0" applyFill="1" applyBorder="1" applyAlignment="1">
      <alignment horizontal="left" wrapText="1"/>
    </xf>
    <xf numFmtId="0" fontId="0" fillId="2" borderId="6" xfId="0" applyFill="1" applyBorder="1" applyAlignment="1">
      <alignment horizontal="left" wrapText="1"/>
    </xf>
    <xf numFmtId="0" fontId="0" fillId="2" borderId="7" xfId="0" applyFill="1" applyBorder="1" applyAlignment="1">
      <alignment horizontal="left" wrapText="1"/>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12" xfId="0" applyFont="1" applyFill="1" applyBorder="1" applyAlignment="1">
      <alignment horizontal="center"/>
    </xf>
    <xf numFmtId="0" fontId="1" fillId="4" borderId="13" xfId="0" applyFont="1" applyFill="1" applyBorder="1" applyAlignment="1">
      <alignment horizontal="center"/>
    </xf>
    <xf numFmtId="0" fontId="1" fillId="4" borderId="14" xfId="0" applyFont="1" applyFill="1" applyBorder="1" applyAlignment="1">
      <alignment horizontal="center"/>
    </xf>
    <xf numFmtId="0" fontId="0" fillId="2" borderId="15" xfId="0" applyFill="1" applyBorder="1" applyAlignment="1">
      <alignment horizontal="left" wrapText="1"/>
    </xf>
    <xf numFmtId="0" fontId="0" fillId="2" borderId="0" xfId="0" applyFill="1" applyAlignment="1">
      <alignment horizontal="left" wrapText="1"/>
    </xf>
    <xf numFmtId="0" fontId="0" fillId="2" borderId="16" xfId="0" applyFill="1" applyBorder="1" applyAlignment="1">
      <alignment horizontal="left" wrapText="1"/>
    </xf>
    <xf numFmtId="0" fontId="9" fillId="0" borderId="4" xfId="0" applyFont="1" applyBorder="1" applyAlignment="1">
      <alignment horizontal="center"/>
    </xf>
    <xf numFmtId="0" fontId="9" fillId="0" borderId="0" xfId="0" applyFont="1" applyAlignment="1">
      <alignment horizontal="center"/>
    </xf>
    <xf numFmtId="0" fontId="1" fillId="6" borderId="25" xfId="0" applyFont="1" applyFill="1" applyBorder="1" applyAlignment="1">
      <alignment horizontal="center"/>
    </xf>
    <xf numFmtId="0" fontId="0" fillId="2" borderId="4" xfId="0" applyFill="1" applyBorder="1" applyAlignment="1">
      <alignment horizontal="center"/>
    </xf>
    <xf numFmtId="0" fontId="0" fillId="2" borderId="0" xfId="0" applyFill="1" applyAlignment="1">
      <alignment horizontal="center"/>
    </xf>
    <xf numFmtId="0" fontId="0" fillId="2" borderId="2" xfId="0" applyFill="1" applyBorder="1" applyAlignment="1">
      <alignment horizontal="center"/>
    </xf>
    <xf numFmtId="0" fontId="6" fillId="3" borderId="9" xfId="0" applyFont="1" applyFill="1" applyBorder="1" applyAlignment="1">
      <alignment horizont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left" vertical="top"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0" fillId="2" borderId="0" xfId="0" applyFill="1" applyProtection="1"/>
  </cellXfs>
  <cellStyles count="2">
    <cellStyle name="Currency" xfId="1" builtinId="4"/>
    <cellStyle name="Normal" xfId="0" builtinId="0"/>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720F3-4740-47CE-A8EC-FB44679DA410}">
  <sheetPr>
    <tabColor theme="8" tint="0.39997558519241921"/>
  </sheetPr>
  <dimension ref="B1:H15"/>
  <sheetViews>
    <sheetView workbookViewId="0"/>
  </sheetViews>
  <sheetFormatPr defaultRowHeight="15" x14ac:dyDescent="0.25"/>
  <cols>
    <col min="1" max="2" width="3.5703125" customWidth="1"/>
    <col min="3" max="3" width="17.28515625" customWidth="1"/>
    <col min="4" max="4" width="16.42578125" customWidth="1"/>
    <col min="5" max="5" width="16" customWidth="1"/>
    <col min="6" max="6" width="18.5703125" customWidth="1"/>
    <col min="7" max="7" width="34.42578125" customWidth="1"/>
    <col min="8" max="8" width="3.5703125" customWidth="1"/>
  </cols>
  <sheetData>
    <row r="1" spans="2:8" ht="12.75" customHeight="1" thickBot="1" x14ac:dyDescent="0.3"/>
    <row r="2" spans="2:8" ht="30.75" customHeight="1" x14ac:dyDescent="0.45">
      <c r="B2" s="111" t="s">
        <v>80</v>
      </c>
      <c r="C2" s="112"/>
      <c r="D2" s="112"/>
      <c r="E2" s="112"/>
      <c r="F2" s="112"/>
      <c r="G2" s="112"/>
      <c r="H2" s="113"/>
    </row>
    <row r="3" spans="2:8" x14ac:dyDescent="0.25">
      <c r="B3" s="114" t="s">
        <v>81</v>
      </c>
      <c r="C3" s="103"/>
      <c r="D3" s="103"/>
      <c r="E3" s="103"/>
      <c r="F3" s="103"/>
      <c r="G3" s="103"/>
      <c r="H3" s="115"/>
    </row>
    <row r="4" spans="2:8" ht="15" customHeight="1" x14ac:dyDescent="0.25">
      <c r="B4" s="116" t="s">
        <v>82</v>
      </c>
      <c r="C4" s="117"/>
      <c r="D4" s="117"/>
      <c r="E4" s="117"/>
      <c r="F4" s="117"/>
      <c r="G4" s="117"/>
      <c r="H4" s="118"/>
    </row>
    <row r="5" spans="2:8" x14ac:dyDescent="0.25">
      <c r="B5" s="116"/>
      <c r="C5" s="117"/>
      <c r="D5" s="117"/>
      <c r="E5" s="117"/>
      <c r="F5" s="117"/>
      <c r="G5" s="117"/>
      <c r="H5" s="118"/>
    </row>
    <row r="6" spans="2:8" x14ac:dyDescent="0.25">
      <c r="B6" s="116"/>
      <c r="C6" s="117"/>
      <c r="D6" s="117"/>
      <c r="E6" s="117"/>
      <c r="F6" s="117"/>
      <c r="G6" s="117"/>
      <c r="H6" s="118"/>
    </row>
    <row r="7" spans="2:8" x14ac:dyDescent="0.25">
      <c r="B7" s="116"/>
      <c r="C7" s="117"/>
      <c r="D7" s="117"/>
      <c r="E7" s="117"/>
      <c r="F7" s="117"/>
      <c r="G7" s="117"/>
      <c r="H7" s="118"/>
    </row>
    <row r="8" spans="2:8" x14ac:dyDescent="0.25">
      <c r="B8" s="116"/>
      <c r="C8" s="117"/>
      <c r="D8" s="117"/>
      <c r="E8" s="117"/>
      <c r="F8" s="117"/>
      <c r="G8" s="117"/>
      <c r="H8" s="118"/>
    </row>
    <row r="9" spans="2:8" x14ac:dyDescent="0.25">
      <c r="B9" s="17"/>
      <c r="C9" s="18"/>
      <c r="D9" s="18"/>
      <c r="E9" s="18"/>
      <c r="F9" s="18"/>
      <c r="G9" s="18"/>
      <c r="H9" s="19"/>
    </row>
    <row r="10" spans="2:8" x14ac:dyDescent="0.25">
      <c r="B10" s="17"/>
      <c r="C10" s="23"/>
      <c r="D10" s="18" t="s">
        <v>83</v>
      </c>
      <c r="E10" s="18"/>
      <c r="F10" s="18"/>
      <c r="G10" s="18"/>
      <c r="H10" s="19"/>
    </row>
    <row r="11" spans="2:8" x14ac:dyDescent="0.25">
      <c r="B11" s="17"/>
      <c r="C11" s="18"/>
      <c r="D11" s="18"/>
      <c r="E11" s="18"/>
      <c r="F11" s="18"/>
      <c r="G11" s="18"/>
      <c r="H11" s="19"/>
    </row>
    <row r="12" spans="2:8" x14ac:dyDescent="0.25">
      <c r="B12" s="17"/>
      <c r="C12" s="102" t="s">
        <v>84</v>
      </c>
      <c r="D12" s="103"/>
      <c r="E12" s="103"/>
      <c r="F12" s="103"/>
      <c r="G12" s="104"/>
      <c r="H12" s="19"/>
    </row>
    <row r="13" spans="2:8" x14ac:dyDescent="0.25">
      <c r="B13" s="17"/>
      <c r="C13" s="24" t="s">
        <v>85</v>
      </c>
      <c r="D13" s="105" t="s">
        <v>86</v>
      </c>
      <c r="E13" s="106"/>
      <c r="F13" s="107"/>
      <c r="G13" s="24" t="s">
        <v>87</v>
      </c>
      <c r="H13" s="19"/>
    </row>
    <row r="14" spans="2:8" ht="44.25" customHeight="1" x14ac:dyDescent="0.25">
      <c r="B14" s="17"/>
      <c r="C14" s="16" t="s">
        <v>88</v>
      </c>
      <c r="D14" s="108" t="s">
        <v>89</v>
      </c>
      <c r="E14" s="109"/>
      <c r="F14" s="110"/>
      <c r="G14" s="15"/>
      <c r="H14" s="19"/>
    </row>
    <row r="15" spans="2:8" ht="15.75" thickBot="1" x14ac:dyDescent="0.3">
      <c r="B15" s="20"/>
      <c r="C15" s="21"/>
      <c r="D15" s="21"/>
      <c r="E15" s="21"/>
      <c r="F15" s="21"/>
      <c r="G15" s="21"/>
      <c r="H15" s="22"/>
    </row>
  </sheetData>
  <mergeCells count="6">
    <mergeCell ref="C12:G12"/>
    <mergeCell ref="D13:F13"/>
    <mergeCell ref="D14:F14"/>
    <mergeCell ref="B2:H2"/>
    <mergeCell ref="B3:H3"/>
    <mergeCell ref="B4:H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A4D5C-6883-4246-9B8E-CCE58785FABF}">
  <sheetPr>
    <tabColor theme="9" tint="0.39997558519241921"/>
  </sheetPr>
  <dimension ref="B1:S40"/>
  <sheetViews>
    <sheetView zoomScale="80" zoomScaleNormal="80" workbookViewId="0">
      <selection activeCell="U24" sqref="U24"/>
    </sheetView>
  </sheetViews>
  <sheetFormatPr defaultRowHeight="15" x14ac:dyDescent="0.25"/>
  <cols>
    <col min="1" max="1" width="2.85546875" customWidth="1"/>
    <col min="3" max="3" width="30.85546875" customWidth="1"/>
    <col min="4" max="4" width="15.85546875" customWidth="1"/>
    <col min="5" max="5" width="15.7109375" bestFit="1" customWidth="1"/>
    <col min="6" max="6" width="17.85546875" customWidth="1"/>
    <col min="7" max="7" width="24.140625" bestFit="1" customWidth="1"/>
    <col min="8" max="8" width="14" customWidth="1"/>
    <col min="9" max="9" width="30" customWidth="1"/>
    <col min="10" max="10" width="11.5703125" customWidth="1"/>
    <col min="11" max="11" width="3.140625" customWidth="1"/>
    <col min="12" max="12" width="23.85546875" customWidth="1"/>
    <col min="13" max="13" width="11.5703125" customWidth="1"/>
    <col min="14" max="14" width="4.28515625" customWidth="1"/>
    <col min="15" max="15" width="13.7109375" customWidth="1"/>
    <col min="16" max="16" width="35.42578125" customWidth="1"/>
  </cols>
  <sheetData>
    <row r="1" spans="2:19" ht="15.75" thickBot="1" x14ac:dyDescent="0.3"/>
    <row r="2" spans="2:19" x14ac:dyDescent="0.25">
      <c r="B2" s="78" t="s">
        <v>198</v>
      </c>
      <c r="C2" s="79"/>
      <c r="D2" s="79"/>
      <c r="E2" s="79"/>
      <c r="F2" s="79"/>
      <c r="G2" s="79"/>
      <c r="H2" s="79"/>
      <c r="I2" s="79"/>
      <c r="J2" s="79"/>
      <c r="K2" s="79"/>
      <c r="L2" s="79"/>
      <c r="M2" s="79"/>
      <c r="N2" s="79"/>
      <c r="O2" s="79"/>
      <c r="P2" s="79"/>
      <c r="Q2" s="80"/>
    </row>
    <row r="3" spans="2:19" x14ac:dyDescent="0.25">
      <c r="B3" s="81"/>
      <c r="C3" s="82"/>
      <c r="D3" s="82"/>
      <c r="E3" s="82"/>
      <c r="F3" s="82"/>
      <c r="G3" s="82"/>
      <c r="H3" s="82"/>
      <c r="I3" s="82"/>
      <c r="J3" s="82"/>
      <c r="K3" s="82"/>
      <c r="L3" s="82"/>
      <c r="M3" s="82"/>
      <c r="N3" s="82"/>
      <c r="O3" s="82"/>
      <c r="P3" s="82"/>
      <c r="Q3" s="83"/>
    </row>
    <row r="4" spans="2:19" x14ac:dyDescent="0.25">
      <c r="B4" s="84"/>
      <c r="C4" s="85"/>
      <c r="D4" s="85"/>
      <c r="E4" s="85"/>
      <c r="F4" s="85"/>
      <c r="G4" s="85"/>
      <c r="H4" s="85"/>
      <c r="I4" s="85"/>
      <c r="J4" s="85"/>
      <c r="K4" s="85"/>
      <c r="L4" s="85"/>
      <c r="M4" s="85"/>
      <c r="N4" s="85"/>
      <c r="O4" s="85"/>
      <c r="P4" s="85"/>
      <c r="Q4" s="86"/>
    </row>
    <row r="5" spans="2:19" x14ac:dyDescent="0.25">
      <c r="B5" s="89" t="s">
        <v>199</v>
      </c>
      <c r="C5" s="90"/>
      <c r="D5" s="90"/>
      <c r="E5" s="90"/>
      <c r="F5" s="90"/>
      <c r="G5" s="90"/>
      <c r="H5" s="90"/>
      <c r="I5" s="90"/>
      <c r="J5" s="90"/>
      <c r="K5" s="90"/>
      <c r="L5" s="90"/>
      <c r="M5" s="90"/>
      <c r="N5" s="90"/>
      <c r="O5" s="90"/>
      <c r="P5" s="90"/>
      <c r="Q5" s="91"/>
    </row>
    <row r="6" spans="2:19" ht="15" customHeight="1" x14ac:dyDescent="0.25">
      <c r="B6" s="92"/>
      <c r="C6" s="93"/>
      <c r="D6" s="93"/>
      <c r="E6" s="93"/>
      <c r="F6" s="93"/>
      <c r="G6" s="93"/>
      <c r="H6" s="93"/>
      <c r="I6" s="93"/>
      <c r="J6" s="93"/>
      <c r="K6" s="93"/>
      <c r="L6" s="93"/>
      <c r="M6" s="93"/>
      <c r="N6" s="93"/>
      <c r="O6" s="93"/>
      <c r="P6" s="93"/>
      <c r="Q6" s="94"/>
    </row>
    <row r="7" spans="2:19" x14ac:dyDescent="0.25">
      <c r="B7" s="92"/>
      <c r="C7" s="93"/>
      <c r="D7" s="93"/>
      <c r="E7" s="93"/>
      <c r="F7" s="93"/>
      <c r="G7" s="93"/>
      <c r="H7" s="93"/>
      <c r="I7" s="93"/>
      <c r="J7" s="93"/>
      <c r="K7" s="93"/>
      <c r="L7" s="93"/>
      <c r="M7" s="93"/>
      <c r="N7" s="93"/>
      <c r="O7" s="93"/>
      <c r="P7" s="93"/>
      <c r="Q7" s="94"/>
    </row>
    <row r="8" spans="2:19" x14ac:dyDescent="0.25">
      <c r="B8" s="92"/>
      <c r="C8" s="93"/>
      <c r="D8" s="93"/>
      <c r="E8" s="93"/>
      <c r="F8" s="93"/>
      <c r="G8" s="93"/>
      <c r="H8" s="93"/>
      <c r="I8" s="93"/>
      <c r="J8" s="93"/>
      <c r="K8" s="93"/>
      <c r="L8" s="93"/>
      <c r="M8" s="93"/>
      <c r="N8" s="93"/>
      <c r="O8" s="93"/>
      <c r="P8" s="93"/>
      <c r="Q8" s="94"/>
    </row>
    <row r="9" spans="2:19" x14ac:dyDescent="0.25">
      <c r="B9" s="92"/>
      <c r="C9" s="93"/>
      <c r="D9" s="93"/>
      <c r="E9" s="93"/>
      <c r="F9" s="93"/>
      <c r="G9" s="93"/>
      <c r="H9" s="93"/>
      <c r="I9" s="93"/>
      <c r="J9" s="93"/>
      <c r="K9" s="93"/>
      <c r="L9" s="93"/>
      <c r="M9" s="93"/>
      <c r="N9" s="93"/>
      <c r="O9" s="93"/>
      <c r="P9" s="93"/>
      <c r="Q9" s="94"/>
      <c r="S9" s="31"/>
    </row>
    <row r="10" spans="2:19" x14ac:dyDescent="0.25">
      <c r="B10" s="92"/>
      <c r="C10" s="93"/>
      <c r="D10" s="93"/>
      <c r="E10" s="93"/>
      <c r="F10" s="93"/>
      <c r="G10" s="93"/>
      <c r="H10" s="93"/>
      <c r="I10" s="93"/>
      <c r="J10" s="93"/>
      <c r="K10" s="93"/>
      <c r="L10" s="93"/>
      <c r="M10" s="93"/>
      <c r="N10" s="93"/>
      <c r="O10" s="93"/>
      <c r="P10" s="93"/>
      <c r="Q10" s="94"/>
    </row>
    <row r="11" spans="2:19" ht="15" customHeight="1" x14ac:dyDescent="0.25">
      <c r="B11" s="95" t="s">
        <v>184</v>
      </c>
      <c r="C11" s="96"/>
      <c r="D11" s="96"/>
      <c r="E11" s="96"/>
      <c r="F11" s="96"/>
      <c r="G11" s="96"/>
      <c r="H11" s="96"/>
      <c r="I11" s="96"/>
      <c r="J11" s="96"/>
      <c r="K11" s="96"/>
      <c r="L11" s="96"/>
      <c r="M11" s="96"/>
      <c r="N11" s="96"/>
      <c r="O11" s="96"/>
      <c r="P11" s="96"/>
      <c r="Q11" s="97"/>
      <c r="S11" s="31"/>
    </row>
    <row r="12" spans="2:19" x14ac:dyDescent="0.25">
      <c r="B12" s="95"/>
      <c r="C12" s="96"/>
      <c r="D12" s="96"/>
      <c r="E12" s="96"/>
      <c r="F12" s="96"/>
      <c r="G12" s="96"/>
      <c r="H12" s="96"/>
      <c r="I12" s="96"/>
      <c r="J12" s="96"/>
      <c r="K12" s="96"/>
      <c r="L12" s="96"/>
      <c r="M12" s="96"/>
      <c r="N12" s="96"/>
      <c r="O12" s="96"/>
      <c r="P12" s="96"/>
      <c r="Q12" s="97"/>
    </row>
    <row r="13" spans="2:19" x14ac:dyDescent="0.25">
      <c r="B13" s="35"/>
      <c r="C13" s="36"/>
      <c r="D13" s="36"/>
      <c r="E13" s="36"/>
      <c r="F13" s="36"/>
      <c r="G13" s="36"/>
      <c r="H13" s="36"/>
      <c r="I13" s="36"/>
      <c r="J13" s="36"/>
      <c r="K13" s="36"/>
      <c r="L13" s="36"/>
      <c r="M13" s="36"/>
      <c r="N13" s="36"/>
      <c r="O13" s="36"/>
      <c r="P13" s="36"/>
      <c r="Q13" s="37"/>
    </row>
    <row r="14" spans="2:19" ht="45.75" customHeight="1" x14ac:dyDescent="0.25">
      <c r="B14" s="92" t="s">
        <v>160</v>
      </c>
      <c r="C14" s="96"/>
      <c r="D14" s="96"/>
      <c r="E14" s="96"/>
      <c r="F14" s="96"/>
      <c r="G14" s="96"/>
      <c r="H14" s="96"/>
      <c r="I14" s="96"/>
      <c r="J14" s="96"/>
      <c r="K14" s="96"/>
      <c r="L14" s="96"/>
      <c r="M14" s="96"/>
      <c r="N14" s="96"/>
      <c r="O14" s="96"/>
      <c r="P14" s="96"/>
      <c r="Q14" s="97"/>
      <c r="S14" s="31"/>
    </row>
    <row r="15" spans="2:19" x14ac:dyDescent="0.25">
      <c r="B15" s="35"/>
      <c r="C15" s="36"/>
      <c r="D15" s="36"/>
      <c r="E15" s="36"/>
      <c r="F15" s="36"/>
      <c r="G15" s="36"/>
      <c r="H15" s="36"/>
      <c r="I15" s="36"/>
      <c r="J15" s="36"/>
      <c r="K15" s="36"/>
      <c r="L15" s="36"/>
      <c r="M15" s="36"/>
      <c r="N15" s="36"/>
      <c r="O15" s="36"/>
      <c r="P15" s="36"/>
      <c r="Q15" s="37"/>
    </row>
    <row r="16" spans="2:19" ht="45" x14ac:dyDescent="0.25">
      <c r="B16" s="35"/>
      <c r="C16" s="36" t="s">
        <v>127</v>
      </c>
      <c r="D16" s="50" t="str">
        <f>VLOOKUP($E$21,Information!A4:P9,16,FALSE)</f>
        <v>2026.04.07</v>
      </c>
      <c r="E16" s="36"/>
      <c r="F16" s="53" t="s">
        <v>137</v>
      </c>
      <c r="G16" s="71">
        <v>1</v>
      </c>
      <c r="H16" s="36"/>
      <c r="I16" s="53" t="s">
        <v>153</v>
      </c>
      <c r="J16" s="72">
        <v>1</v>
      </c>
      <c r="K16" s="36"/>
      <c r="L16" s="53" t="s">
        <v>161</v>
      </c>
      <c r="M16" s="72">
        <v>1</v>
      </c>
      <c r="N16" s="36"/>
      <c r="O16" s="53" t="s">
        <v>192</v>
      </c>
      <c r="P16" s="34" t="str">
        <f>VLOOKUP(E21,Information!$A$2:$Q$9,17,FALSE)</f>
        <v>Once Every 3 Years</v>
      </c>
      <c r="Q16" s="37"/>
    </row>
    <row r="17" spans="2:19" x14ac:dyDescent="0.25">
      <c r="B17" s="35"/>
      <c r="C17" s="36"/>
      <c r="D17" s="36"/>
      <c r="E17" s="36"/>
      <c r="F17" s="36"/>
      <c r="G17" s="36"/>
      <c r="H17" s="36"/>
      <c r="I17" s="36"/>
      <c r="J17" s="36"/>
      <c r="K17" s="36"/>
      <c r="L17" s="36"/>
      <c r="M17" s="36"/>
      <c r="N17" s="36"/>
      <c r="O17" s="53"/>
      <c r="P17" s="34"/>
      <c r="Q17" s="37"/>
    </row>
    <row r="18" spans="2:19" x14ac:dyDescent="0.25">
      <c r="B18" s="35"/>
      <c r="C18" s="36"/>
      <c r="D18" s="36"/>
      <c r="E18" s="36"/>
      <c r="F18" s="36"/>
      <c r="G18" s="36"/>
      <c r="H18" s="36"/>
      <c r="I18" s="69" t="s">
        <v>194</v>
      </c>
      <c r="K18" s="36"/>
      <c r="L18" s="36"/>
      <c r="M18" s="36"/>
      <c r="N18" s="36"/>
      <c r="O18" s="53"/>
      <c r="P18" s="34"/>
      <c r="Q18" s="37"/>
    </row>
    <row r="19" spans="2:19" x14ac:dyDescent="0.25">
      <c r="B19" s="38"/>
      <c r="C19" s="39"/>
      <c r="D19" s="39"/>
      <c r="E19" s="39"/>
      <c r="F19" s="39"/>
      <c r="G19" s="39"/>
      <c r="H19" s="39"/>
      <c r="I19" s="39"/>
      <c r="J19" s="39"/>
      <c r="K19" s="39"/>
      <c r="L19" s="39"/>
      <c r="M19" s="39"/>
      <c r="N19" s="39"/>
      <c r="O19" s="39"/>
      <c r="P19" s="39"/>
      <c r="Q19" s="40"/>
    </row>
    <row r="20" spans="2:19" x14ac:dyDescent="0.25">
      <c r="B20" s="17"/>
      <c r="C20" s="18"/>
      <c r="D20" s="18"/>
      <c r="F20" s="18"/>
      <c r="G20" s="18"/>
      <c r="H20" s="18"/>
      <c r="I20" s="18"/>
      <c r="J20" s="18"/>
      <c r="K20" s="18"/>
      <c r="L20" s="18"/>
      <c r="M20" s="18"/>
      <c r="N20" s="18"/>
      <c r="O20" s="18"/>
      <c r="P20" s="18"/>
      <c r="Q20" s="19"/>
    </row>
    <row r="21" spans="2:19" x14ac:dyDescent="0.25">
      <c r="B21" s="17"/>
      <c r="C21" s="25" t="s">
        <v>90</v>
      </c>
      <c r="D21" s="18"/>
      <c r="E21" s="73" t="s">
        <v>71</v>
      </c>
      <c r="F21" s="18"/>
      <c r="G21" s="18"/>
      <c r="I21" s="18"/>
      <c r="J21" s="18"/>
      <c r="K21" s="18"/>
      <c r="L21" s="18"/>
      <c r="M21" s="18"/>
      <c r="N21" s="18"/>
      <c r="O21" s="18"/>
      <c r="P21" s="18"/>
      <c r="Q21" s="19"/>
    </row>
    <row r="22" spans="2:19" x14ac:dyDescent="0.25">
      <c r="B22" s="17"/>
      <c r="C22" s="18"/>
      <c r="D22" s="18"/>
      <c r="F22" s="18"/>
      <c r="G22" s="18"/>
      <c r="H22" s="18"/>
      <c r="I22" s="18"/>
      <c r="J22" s="18"/>
      <c r="K22" s="18"/>
      <c r="L22" s="18"/>
      <c r="M22" s="18"/>
      <c r="N22" s="18"/>
      <c r="O22" s="18"/>
      <c r="P22" s="18"/>
      <c r="Q22" s="19"/>
    </row>
    <row r="23" spans="2:19" s="30" customFormat="1" x14ac:dyDescent="0.25">
      <c r="B23" s="27"/>
      <c r="C23" s="87" t="s">
        <v>149</v>
      </c>
      <c r="D23" s="87"/>
      <c r="E23" s="28" t="s">
        <v>111</v>
      </c>
      <c r="F23" s="28" t="s">
        <v>109</v>
      </c>
      <c r="G23" s="28" t="s">
        <v>193</v>
      </c>
      <c r="H23" s="28" t="s">
        <v>110</v>
      </c>
      <c r="I23" s="99" t="s">
        <v>93</v>
      </c>
      <c r="J23" s="99"/>
      <c r="K23" s="99"/>
      <c r="L23" s="99"/>
      <c r="M23" s="99"/>
      <c r="N23" s="99"/>
      <c r="O23" s="99"/>
      <c r="P23" s="99"/>
      <c r="Q23" s="29"/>
    </row>
    <row r="24" spans="2:19" ht="30" customHeight="1" x14ac:dyDescent="0.25">
      <c r="B24" s="17"/>
      <c r="C24" s="18"/>
      <c r="D24" s="34" t="s">
        <v>92</v>
      </c>
      <c r="E24" s="74" t="b">
        <v>1</v>
      </c>
      <c r="F24" s="74" t="b">
        <v>0</v>
      </c>
      <c r="G24" s="33">
        <f>IFERROR(IF(F24=TRUE, 0, IF(E24=TRUE, VLOOKUP($E$21,Information!$A$4:$O$9,2,FALSE),""))*$G$16, 0)/J16</f>
        <v>100</v>
      </c>
      <c r="H24" s="76">
        <v>0</v>
      </c>
      <c r="I24" s="100" t="str">
        <f>IF(E24=TRUE,VLOOKUP($E$21,Information!$A$4:$O$9,4,FALSE),"")</f>
        <v xml:space="preserve">Regular annual inspection reccomended for possible deformation and sedimentation build up. Approx 30 minutes per inspection. </v>
      </c>
      <c r="J24" s="100"/>
      <c r="K24" s="100"/>
      <c r="L24" s="100"/>
      <c r="M24" s="100"/>
      <c r="N24" s="100"/>
      <c r="O24" s="100"/>
      <c r="P24" s="100"/>
      <c r="Q24" s="19"/>
      <c r="S24" s="60"/>
    </row>
    <row r="25" spans="2:19" ht="30" customHeight="1" x14ac:dyDescent="0.25">
      <c r="B25" s="17"/>
      <c r="C25" s="18"/>
      <c r="D25" s="34" t="s">
        <v>5</v>
      </c>
      <c r="E25" s="75" t="b">
        <v>1</v>
      </c>
      <c r="F25" s="75" t="b">
        <v>0</v>
      </c>
      <c r="G25" s="33">
        <f>IFERROR(IF(F25=TRUE, 0, IF(E25=TRUE, VLOOKUP($E$21,Information!$A$4:$O$9,3,FALSE),""))*$G$16, 0)/J16</f>
        <v>150</v>
      </c>
      <c r="H25" s="77">
        <v>0</v>
      </c>
      <c r="I25" s="100" t="str">
        <f>IF(E25=TRUE,VLOOKUP($E$21,Information!$A$4:$O$9,5,FALSE),"")</f>
        <v>Harness (confined space), specialized, CCTV Option</v>
      </c>
      <c r="J25" s="100"/>
      <c r="K25" s="100"/>
      <c r="L25" s="100"/>
      <c r="M25" s="100"/>
      <c r="N25" s="100"/>
      <c r="O25" s="100"/>
      <c r="P25" s="100"/>
      <c r="Q25" s="19"/>
      <c r="S25" s="60"/>
    </row>
    <row r="26" spans="2:19" x14ac:dyDescent="0.25">
      <c r="B26" s="17"/>
      <c r="C26" s="88" t="s">
        <v>152</v>
      </c>
      <c r="D26" s="88"/>
      <c r="E26" s="26"/>
      <c r="F26" s="26"/>
      <c r="G26" s="26"/>
      <c r="H26" s="26"/>
      <c r="I26" s="101"/>
      <c r="J26" s="101"/>
      <c r="K26" s="101"/>
      <c r="L26" s="101"/>
      <c r="M26" s="101"/>
      <c r="N26" s="101"/>
      <c r="O26" s="101"/>
      <c r="P26" s="101"/>
      <c r="Q26" s="19"/>
    </row>
    <row r="27" spans="2:19" ht="30" customHeight="1" x14ac:dyDescent="0.25">
      <c r="B27" s="17"/>
      <c r="C27" s="18"/>
      <c r="D27" s="34" t="s">
        <v>92</v>
      </c>
      <c r="E27" s="75" t="b">
        <v>1</v>
      </c>
      <c r="F27" s="75" t="b">
        <v>0</v>
      </c>
      <c r="G27" s="33">
        <f>IFERROR(IF(F27=TRUE, 0, IF(E27=TRUE, VLOOKUP($E$21,Information!$A$4:$O$9,10,FALSE),""))*$G$16, 0)/M16</f>
        <v>600</v>
      </c>
      <c r="H27" s="77">
        <v>0</v>
      </c>
      <c r="I27" s="100" t="str">
        <f>IF(E27=TRUE,VLOOKUP($E$21,Information!$A$4:$O$9,13,FALSE),"")</f>
        <v>Vacuum truck operators</v>
      </c>
      <c r="J27" s="100"/>
      <c r="K27" s="100"/>
      <c r="L27" s="100"/>
      <c r="M27" s="100"/>
      <c r="N27" s="100"/>
      <c r="O27" s="100"/>
      <c r="P27" s="100"/>
      <c r="Q27" s="19"/>
    </row>
    <row r="28" spans="2:19" ht="30" customHeight="1" x14ac:dyDescent="0.25">
      <c r="B28" s="17"/>
      <c r="C28" s="18"/>
      <c r="D28" s="34" t="s">
        <v>5</v>
      </c>
      <c r="E28" s="75" t="b">
        <v>1</v>
      </c>
      <c r="F28" s="75" t="b">
        <v>0</v>
      </c>
      <c r="G28" s="33">
        <f>IFERROR(IF(F28=TRUE, 0, IF(E28=TRUE, VLOOKUP($E$21,Information!$A$4:$O$9,11,FALSE),""))*$G$16, 0)/M16</f>
        <v>700</v>
      </c>
      <c r="H28" s="77">
        <v>0</v>
      </c>
      <c r="I28" s="100" t="str">
        <f>IF(E28=TRUE,VLOOKUP($E$21,Information!$A$4:$O$9,14,FALSE),"")</f>
        <v>Vacuum truck, approximating 2 hours, additional cost for load removed</v>
      </c>
      <c r="J28" s="100"/>
      <c r="K28" s="100"/>
      <c r="L28" s="100"/>
      <c r="M28" s="100"/>
      <c r="N28" s="100"/>
      <c r="O28" s="100"/>
      <c r="P28" s="100"/>
      <c r="Q28" s="19"/>
      <c r="S28" s="31"/>
    </row>
    <row r="29" spans="2:19" ht="30" customHeight="1" x14ac:dyDescent="0.25">
      <c r="B29" s="17"/>
      <c r="C29" s="18"/>
      <c r="D29" s="34" t="s">
        <v>102</v>
      </c>
      <c r="E29" s="133"/>
      <c r="F29" s="75" t="b">
        <v>0</v>
      </c>
      <c r="G29" s="70" t="s">
        <v>195</v>
      </c>
      <c r="H29" s="77">
        <v>0</v>
      </c>
      <c r="I29" s="98" t="str">
        <f>VLOOKUP($E$21,Information!$A$4:$O$9,15,FALSE)</f>
        <v>100+ year design lifespan</v>
      </c>
      <c r="J29" s="98"/>
      <c r="K29" s="98"/>
      <c r="L29" s="98"/>
      <c r="M29" s="98"/>
      <c r="N29" s="51"/>
      <c r="O29" s="51"/>
      <c r="P29" s="51"/>
      <c r="Q29" s="19"/>
    </row>
    <row r="30" spans="2:19" x14ac:dyDescent="0.25">
      <c r="B30" s="17"/>
      <c r="C30" s="18"/>
      <c r="D30" s="18"/>
      <c r="E30" s="18"/>
      <c r="F30" s="18"/>
      <c r="G30" s="18"/>
      <c r="H30" s="18"/>
      <c r="I30" s="18"/>
      <c r="J30" s="18"/>
      <c r="K30" s="18"/>
      <c r="L30" s="18"/>
      <c r="M30" s="18"/>
      <c r="N30" s="18"/>
      <c r="O30" s="18"/>
      <c r="P30" s="18"/>
      <c r="Q30" s="19"/>
    </row>
    <row r="31" spans="2:19" x14ac:dyDescent="0.25">
      <c r="B31" s="17"/>
      <c r="C31" s="18"/>
      <c r="D31" s="25" t="s">
        <v>107</v>
      </c>
      <c r="E31" s="18"/>
      <c r="F31" s="18"/>
      <c r="G31" s="32">
        <f>SUM(G24:H29)</f>
        <v>1550</v>
      </c>
      <c r="H31" s="32" t="s">
        <v>178</v>
      </c>
      <c r="I31" s="18"/>
      <c r="J31" s="18"/>
      <c r="K31" s="18"/>
      <c r="L31" s="18"/>
      <c r="M31" s="18"/>
      <c r="N31" s="18"/>
      <c r="O31" s="18"/>
      <c r="P31" s="18"/>
      <c r="Q31" s="19"/>
    </row>
    <row r="32" spans="2:19" ht="15.75" thickBot="1" x14ac:dyDescent="0.3">
      <c r="B32" s="20"/>
      <c r="C32" s="21"/>
      <c r="D32" s="21"/>
      <c r="E32" s="21"/>
      <c r="F32" s="21"/>
      <c r="G32" s="21"/>
      <c r="H32" s="21"/>
      <c r="I32" s="21"/>
      <c r="J32" s="21"/>
      <c r="K32" s="21"/>
      <c r="L32" s="21"/>
      <c r="M32" s="21"/>
      <c r="N32" s="21"/>
      <c r="O32" s="21"/>
      <c r="P32" s="21"/>
      <c r="Q32" s="22"/>
    </row>
    <row r="34" spans="2:8" x14ac:dyDescent="0.25">
      <c r="H34" s="31"/>
    </row>
    <row r="36" spans="2:8" x14ac:dyDescent="0.25">
      <c r="B36" s="31"/>
    </row>
    <row r="38" spans="2:8" x14ac:dyDescent="0.25">
      <c r="B38" s="31"/>
    </row>
    <row r="40" spans="2:8" x14ac:dyDescent="0.25">
      <c r="B40" s="31"/>
    </row>
  </sheetData>
  <sheetProtection algorithmName="SHA-512" hashValue="urOS4KjiQgSRhCXGRhfBG7QP8Dyd0qbxSaD4IF7TlEkEs5EwdQ386YPgahMHkYTTuiJpKkZmacUtfzlb3KW7jg==" saltValue="P4O7no1ch/4cdQZBgOrbNA==" spinCount="100000" sheet="1" objects="1" scenarios="1"/>
  <mergeCells count="14">
    <mergeCell ref="I29:M29"/>
    <mergeCell ref="I23:P23"/>
    <mergeCell ref="I24:P24"/>
    <mergeCell ref="I25:P25"/>
    <mergeCell ref="I26:P26"/>
    <mergeCell ref="I27:P27"/>
    <mergeCell ref="I28:P28"/>
    <mergeCell ref="B2:Q4"/>
    <mergeCell ref="C23:D23"/>
    <mergeCell ref="C26:D26"/>
    <mergeCell ref="B5:Q9"/>
    <mergeCell ref="B10:Q10"/>
    <mergeCell ref="B11:Q12"/>
    <mergeCell ref="B14:Q14"/>
  </mergeCells>
  <conditionalFormatting sqref="H24">
    <cfRule type="expression" dxfId="4" priority="7">
      <formula>$F$24=FALSE</formula>
    </cfRule>
  </conditionalFormatting>
  <conditionalFormatting sqref="H25">
    <cfRule type="expression" dxfId="3" priority="6">
      <formula>$F$25=FALSE</formula>
    </cfRule>
  </conditionalFormatting>
  <conditionalFormatting sqref="H27">
    <cfRule type="expression" dxfId="2" priority="3">
      <formula>$F$27=FALSE</formula>
    </cfRule>
  </conditionalFormatting>
  <conditionalFormatting sqref="H28">
    <cfRule type="expression" dxfId="1" priority="2">
      <formula>$F$28=FALSE</formula>
    </cfRule>
  </conditionalFormatting>
  <conditionalFormatting sqref="H29">
    <cfRule type="expression" dxfId="0" priority="1">
      <formula>$F$29=FALSE</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DF08CD30-5E62-4E6A-B6C7-97AC12D21C67}">
          <x14:formula1>
            <xm:f>Information!$A$4:$A$9</xm:f>
          </x14:formula1>
          <xm:sqref>E21</xm:sqref>
        </x14:dataValidation>
        <x14:dataValidation type="list" allowBlank="1" showInputMessage="1" showErrorMessage="1" xr:uid="{D9D5DACA-C021-4040-A271-145EAE96E126}">
          <x14:formula1>
            <xm:f>Information!$A$13:$A$18</xm:f>
          </x14:formula1>
          <xm:sqref>J16:J17</xm:sqref>
        </x14:dataValidation>
        <x14:dataValidation type="list" allowBlank="1" showInputMessage="1" showErrorMessage="1" xr:uid="{1A21A589-3223-428C-BC30-C47C920224ED}">
          <x14:formula1>
            <xm:f>Information!$B$13:$B$18</xm:f>
          </x14:formula1>
          <xm:sqref>M16:M18 N17:N18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F741D-54CE-4A36-8F1E-E43E4DDCE5FB}">
  <sheetPr>
    <tabColor theme="9" tint="0.39997558519241921"/>
  </sheetPr>
  <dimension ref="A1:Q18"/>
  <sheetViews>
    <sheetView zoomScaleNormal="100" workbookViewId="0">
      <selection activeCell="E20" sqref="E20"/>
    </sheetView>
  </sheetViews>
  <sheetFormatPr defaultRowHeight="15" x14ac:dyDescent="0.25"/>
  <cols>
    <col min="1" max="1" width="20.28515625" bestFit="1" customWidth="1"/>
    <col min="2" max="2" width="22.7109375" bestFit="1" customWidth="1"/>
    <col min="3" max="3" width="10.7109375" bestFit="1" customWidth="1"/>
    <col min="4" max="4" width="167.7109375" bestFit="1" customWidth="1"/>
    <col min="5" max="5" width="59.5703125" bestFit="1" customWidth="1"/>
    <col min="6" max="6" width="12.28515625" hidden="1" customWidth="1"/>
    <col min="7" max="7" width="10.7109375" hidden="1" customWidth="1"/>
    <col min="8" max="8" width="33.140625" hidden="1" customWidth="1"/>
    <col min="9" max="9" width="34.140625" hidden="1" customWidth="1"/>
    <col min="10" max="10" width="12.28515625" bestFit="1" customWidth="1"/>
    <col min="11" max="11" width="12.28515625" customWidth="1"/>
    <col min="12" max="12" width="12.7109375" bestFit="1" customWidth="1"/>
    <col min="13" max="13" width="35.28515625" bestFit="1" customWidth="1"/>
    <col min="14" max="14" width="137" bestFit="1" customWidth="1"/>
    <col min="15" max="15" width="30" bestFit="1" customWidth="1"/>
    <col min="16" max="16" width="21" customWidth="1"/>
    <col min="17" max="17" width="23.28515625" bestFit="1" customWidth="1"/>
  </cols>
  <sheetData>
    <row r="1" spans="1:17" x14ac:dyDescent="0.25">
      <c r="A1" s="52">
        <v>1</v>
      </c>
      <c r="B1" s="52">
        <v>2</v>
      </c>
      <c r="C1" s="52">
        <v>3</v>
      </c>
      <c r="D1" s="52">
        <v>4</v>
      </c>
      <c r="E1" s="52">
        <v>5</v>
      </c>
      <c r="F1" s="52">
        <v>6</v>
      </c>
      <c r="G1" s="52">
        <v>7</v>
      </c>
      <c r="H1" s="52">
        <v>8</v>
      </c>
      <c r="I1" s="52">
        <v>9</v>
      </c>
      <c r="J1" s="52">
        <v>10</v>
      </c>
      <c r="K1" s="52">
        <v>11</v>
      </c>
      <c r="L1" s="52">
        <v>12</v>
      </c>
      <c r="M1" s="52">
        <v>13</v>
      </c>
      <c r="N1" s="52">
        <v>14</v>
      </c>
      <c r="O1" s="52">
        <v>15</v>
      </c>
      <c r="P1" s="52">
        <v>16</v>
      </c>
      <c r="Q1" s="52">
        <v>17</v>
      </c>
    </row>
    <row r="2" spans="1:17" x14ac:dyDescent="0.25">
      <c r="B2" s="102" t="s">
        <v>196</v>
      </c>
      <c r="C2" s="103"/>
      <c r="D2" s="106" t="s">
        <v>94</v>
      </c>
      <c r="E2" s="106"/>
      <c r="F2" s="103" t="s">
        <v>95</v>
      </c>
      <c r="G2" s="103"/>
      <c r="H2" s="106" t="s">
        <v>96</v>
      </c>
      <c r="I2" s="106"/>
      <c r="J2" s="103" t="s">
        <v>197</v>
      </c>
      <c r="K2" s="103"/>
      <c r="L2" s="103"/>
      <c r="M2" s="106" t="s">
        <v>98</v>
      </c>
      <c r="N2" s="106"/>
      <c r="O2" s="121"/>
      <c r="P2" s="67" t="s">
        <v>128</v>
      </c>
      <c r="Q2" s="66" t="s">
        <v>185</v>
      </c>
    </row>
    <row r="3" spans="1:17" x14ac:dyDescent="0.25">
      <c r="A3" s="56" t="s">
        <v>79</v>
      </c>
      <c r="B3" s="59" t="s">
        <v>92</v>
      </c>
      <c r="C3" s="59" t="s">
        <v>5</v>
      </c>
      <c r="D3" s="59" t="s">
        <v>92</v>
      </c>
      <c r="E3" s="59" t="s">
        <v>5</v>
      </c>
      <c r="F3" s="59" t="s">
        <v>92</v>
      </c>
      <c r="G3" s="59" t="s">
        <v>5</v>
      </c>
      <c r="H3" s="59" t="s">
        <v>92</v>
      </c>
      <c r="I3" s="59" t="s">
        <v>5</v>
      </c>
      <c r="J3" s="59" t="s">
        <v>92</v>
      </c>
      <c r="K3" s="59" t="s">
        <v>5</v>
      </c>
      <c r="L3" s="59" t="s">
        <v>102</v>
      </c>
      <c r="M3" s="59" t="s">
        <v>92</v>
      </c>
      <c r="N3" s="59" t="s">
        <v>5</v>
      </c>
      <c r="O3" s="59" t="s">
        <v>102</v>
      </c>
      <c r="P3" s="68"/>
      <c r="Q3" s="14" t="s">
        <v>191</v>
      </c>
    </row>
    <row r="4" spans="1:17" x14ac:dyDescent="0.25">
      <c r="A4" s="57" t="s">
        <v>57</v>
      </c>
      <c r="B4" s="58">
        <v>100</v>
      </c>
      <c r="C4" s="58">
        <v>150</v>
      </c>
      <c r="D4" s="58" t="s">
        <v>154</v>
      </c>
      <c r="E4" s="58" t="s">
        <v>115</v>
      </c>
      <c r="F4" s="58">
        <v>0</v>
      </c>
      <c r="G4" s="58">
        <v>0</v>
      </c>
      <c r="H4" s="58" t="s">
        <v>105</v>
      </c>
      <c r="I4" s="58" t="s">
        <v>97</v>
      </c>
      <c r="J4" s="58">
        <v>600</v>
      </c>
      <c r="K4" s="58">
        <v>700</v>
      </c>
      <c r="L4" s="58">
        <v>0</v>
      </c>
      <c r="M4" s="58" t="s">
        <v>104</v>
      </c>
      <c r="N4" s="58" t="s">
        <v>112</v>
      </c>
      <c r="O4" t="s">
        <v>113</v>
      </c>
      <c r="P4" t="s">
        <v>129</v>
      </c>
      <c r="Q4" s="5" t="s">
        <v>186</v>
      </c>
    </row>
    <row r="5" spans="1:17" x14ac:dyDescent="0.25">
      <c r="A5" s="6" t="s">
        <v>71</v>
      </c>
      <c r="B5">
        <v>100</v>
      </c>
      <c r="C5">
        <v>150</v>
      </c>
      <c r="D5" t="s">
        <v>181</v>
      </c>
      <c r="E5" t="s">
        <v>116</v>
      </c>
      <c r="F5">
        <v>0</v>
      </c>
      <c r="G5">
        <v>0</v>
      </c>
      <c r="H5" t="s">
        <v>105</v>
      </c>
      <c r="I5" t="s">
        <v>97</v>
      </c>
      <c r="J5">
        <v>600</v>
      </c>
      <c r="K5">
        <v>700</v>
      </c>
      <c r="L5">
        <v>0</v>
      </c>
      <c r="M5" t="s">
        <v>104</v>
      </c>
      <c r="N5" t="s">
        <v>112</v>
      </c>
      <c r="O5" t="s">
        <v>113</v>
      </c>
      <c r="P5" t="s">
        <v>130</v>
      </c>
      <c r="Q5" s="5" t="s">
        <v>187</v>
      </c>
    </row>
    <row r="6" spans="1:17" x14ac:dyDescent="0.25">
      <c r="A6" s="6" t="s">
        <v>72</v>
      </c>
      <c r="B6">
        <v>100</v>
      </c>
      <c r="C6">
        <v>150</v>
      </c>
      <c r="D6" t="s">
        <v>182</v>
      </c>
      <c r="E6" t="s">
        <v>114</v>
      </c>
      <c r="F6">
        <v>0</v>
      </c>
      <c r="G6">
        <v>0</v>
      </c>
      <c r="H6" t="s">
        <v>105</v>
      </c>
      <c r="I6" t="s">
        <v>97</v>
      </c>
      <c r="J6">
        <v>1200</v>
      </c>
      <c r="K6">
        <v>1400</v>
      </c>
      <c r="L6">
        <v>0</v>
      </c>
      <c r="M6" t="s">
        <v>104</v>
      </c>
      <c r="N6" t="s">
        <v>158</v>
      </c>
      <c r="O6" t="s">
        <v>118</v>
      </c>
      <c r="P6" t="s">
        <v>131</v>
      </c>
      <c r="Q6" s="5" t="s">
        <v>188</v>
      </c>
    </row>
    <row r="7" spans="1:17" x14ac:dyDescent="0.25">
      <c r="A7" s="6" t="s">
        <v>58</v>
      </c>
      <c r="B7">
        <v>100</v>
      </c>
      <c r="C7">
        <v>100</v>
      </c>
      <c r="D7" t="s">
        <v>179</v>
      </c>
      <c r="E7" t="s">
        <v>177</v>
      </c>
      <c r="F7">
        <v>0</v>
      </c>
      <c r="G7">
        <v>0</v>
      </c>
      <c r="H7" t="s">
        <v>105</v>
      </c>
      <c r="I7" t="s">
        <v>97</v>
      </c>
      <c r="J7">
        <v>1000</v>
      </c>
      <c r="K7">
        <v>1100</v>
      </c>
      <c r="L7">
        <v>0</v>
      </c>
      <c r="M7" t="s">
        <v>104</v>
      </c>
      <c r="N7" t="s">
        <v>159</v>
      </c>
      <c r="O7" t="s">
        <v>108</v>
      </c>
      <c r="P7" t="s">
        <v>132</v>
      </c>
      <c r="Q7" s="5" t="s">
        <v>189</v>
      </c>
    </row>
    <row r="8" spans="1:17" x14ac:dyDescent="0.25">
      <c r="A8" s="6" t="s">
        <v>56</v>
      </c>
      <c r="B8">
        <v>0</v>
      </c>
      <c r="C8">
        <v>0</v>
      </c>
      <c r="D8" t="s">
        <v>119</v>
      </c>
      <c r="E8" t="s">
        <v>101</v>
      </c>
      <c r="F8">
        <v>0</v>
      </c>
      <c r="G8">
        <v>0</v>
      </c>
      <c r="H8" t="s">
        <v>105</v>
      </c>
      <c r="I8" t="s">
        <v>97</v>
      </c>
      <c r="J8">
        <v>0</v>
      </c>
      <c r="K8">
        <v>50</v>
      </c>
      <c r="L8">
        <v>0</v>
      </c>
      <c r="M8" t="s">
        <v>99</v>
      </c>
      <c r="N8" t="s">
        <v>100</v>
      </c>
      <c r="O8" t="s">
        <v>106</v>
      </c>
      <c r="P8" t="s">
        <v>133</v>
      </c>
      <c r="Q8" s="5" t="s">
        <v>133</v>
      </c>
    </row>
    <row r="9" spans="1:17" x14ac:dyDescent="0.25">
      <c r="A9" s="7" t="s">
        <v>49</v>
      </c>
      <c r="B9" s="9">
        <v>300</v>
      </c>
      <c r="C9" s="9">
        <v>300</v>
      </c>
      <c r="D9" s="9" t="s">
        <v>120</v>
      </c>
      <c r="E9" s="9" t="s">
        <v>155</v>
      </c>
      <c r="F9" s="9">
        <v>0</v>
      </c>
      <c r="G9" s="9">
        <v>0</v>
      </c>
      <c r="H9" s="9" t="s">
        <v>105</v>
      </c>
      <c r="I9" s="9" t="s">
        <v>97</v>
      </c>
      <c r="J9" s="9">
        <v>600</v>
      </c>
      <c r="K9" s="9">
        <v>500</v>
      </c>
      <c r="L9" s="9">
        <v>0</v>
      </c>
      <c r="M9" s="9" t="s">
        <v>103</v>
      </c>
      <c r="N9" s="9" t="s">
        <v>156</v>
      </c>
      <c r="O9" s="9" t="s">
        <v>117</v>
      </c>
      <c r="P9" s="9" t="s">
        <v>133</v>
      </c>
      <c r="Q9" s="10" t="s">
        <v>190</v>
      </c>
    </row>
    <row r="11" spans="1:17" x14ac:dyDescent="0.25">
      <c r="A11" s="119" t="s">
        <v>183</v>
      </c>
      <c r="B11" s="120"/>
    </row>
    <row r="12" spans="1:17" x14ac:dyDescent="0.25">
      <c r="A12" s="57" t="s">
        <v>150</v>
      </c>
      <c r="B12" s="55" t="s">
        <v>151</v>
      </c>
      <c r="J12" s="54"/>
      <c r="K12" s="54"/>
      <c r="L12" s="54"/>
    </row>
    <row r="13" spans="1:17" x14ac:dyDescent="0.25">
      <c r="A13" s="6">
        <v>0.5</v>
      </c>
      <c r="B13" s="5">
        <v>0.5</v>
      </c>
      <c r="J13" s="54"/>
      <c r="K13" s="54"/>
      <c r="L13" s="54"/>
    </row>
    <row r="14" spans="1:17" x14ac:dyDescent="0.25">
      <c r="A14" s="6">
        <v>1</v>
      </c>
      <c r="B14" s="5">
        <v>1</v>
      </c>
      <c r="J14" s="54"/>
      <c r="K14" s="54"/>
      <c r="L14" s="54"/>
    </row>
    <row r="15" spans="1:17" x14ac:dyDescent="0.25">
      <c r="A15" s="6">
        <v>2</v>
      </c>
      <c r="B15" s="5">
        <v>2</v>
      </c>
      <c r="J15" s="54"/>
      <c r="K15" s="54"/>
      <c r="L15" s="54"/>
    </row>
    <row r="16" spans="1:17" x14ac:dyDescent="0.25">
      <c r="A16" s="6">
        <v>3</v>
      </c>
      <c r="B16" s="5">
        <v>3</v>
      </c>
    </row>
    <row r="17" spans="1:2" x14ac:dyDescent="0.25">
      <c r="A17" s="6">
        <v>4</v>
      </c>
      <c r="B17" s="5">
        <v>4</v>
      </c>
    </row>
    <row r="18" spans="1:2" x14ac:dyDescent="0.25">
      <c r="A18" s="7">
        <v>5</v>
      </c>
      <c r="B18" s="10">
        <v>5</v>
      </c>
    </row>
  </sheetData>
  <sheetProtection algorithmName="SHA-512" hashValue="h7ZEEoJK0WcfWNJg+dungdvKhyafUY6CPE4yne2DnKyrONDpY4A2nZ1+c4j5fr6oZMF6KK3o41AUclXhzVKTTg==" saltValue="igDrfmTQ/yITx2pqwawi+w==" spinCount="100000" sheet="1" objects="1" scenarios="1"/>
  <mergeCells count="7">
    <mergeCell ref="A11:B11"/>
    <mergeCell ref="M2:O2"/>
    <mergeCell ref="B2:C2"/>
    <mergeCell ref="D2:E2"/>
    <mergeCell ref="F2:G2"/>
    <mergeCell ref="H2:I2"/>
    <mergeCell ref="J2:L2"/>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D317-4BF9-4D95-BB12-E1FD6E3A1ED5}">
  <dimension ref="B2:E33"/>
  <sheetViews>
    <sheetView topLeftCell="A17" zoomScale="110" zoomScaleNormal="110" workbookViewId="0">
      <selection activeCell="G25" sqref="G25"/>
    </sheetView>
  </sheetViews>
  <sheetFormatPr defaultRowHeight="15" x14ac:dyDescent="0.25"/>
  <cols>
    <col min="2" max="2" width="12.85546875" customWidth="1"/>
    <col min="3" max="3" width="16.42578125" customWidth="1"/>
    <col min="4" max="4" width="23.7109375" bestFit="1" customWidth="1"/>
    <col min="5" max="5" width="107.85546875" customWidth="1"/>
  </cols>
  <sheetData>
    <row r="2" spans="2:5" ht="23.25" x14ac:dyDescent="0.25">
      <c r="B2" s="82" t="s">
        <v>134</v>
      </c>
      <c r="C2" s="82"/>
      <c r="D2" s="82"/>
      <c r="E2" s="82"/>
    </row>
    <row r="3" spans="2:5" x14ac:dyDescent="0.25">
      <c r="B3" s="41"/>
      <c r="C3" s="42"/>
      <c r="D3" s="42"/>
      <c r="E3" s="43"/>
    </row>
    <row r="4" spans="2:5" x14ac:dyDescent="0.25">
      <c r="B4" s="122" t="s">
        <v>140</v>
      </c>
      <c r="C4" s="123"/>
      <c r="D4" s="123"/>
      <c r="E4" s="124"/>
    </row>
    <row r="5" spans="2:5" x14ac:dyDescent="0.25">
      <c r="B5" s="44"/>
      <c r="C5" s="45"/>
      <c r="D5" s="45"/>
      <c r="E5" s="46"/>
    </row>
    <row r="6" spans="2:5" x14ac:dyDescent="0.25">
      <c r="B6" s="47" t="s">
        <v>122</v>
      </c>
      <c r="C6" s="47" t="s">
        <v>142</v>
      </c>
      <c r="D6" s="47" t="s">
        <v>135</v>
      </c>
      <c r="E6" s="47" t="s">
        <v>136</v>
      </c>
    </row>
    <row r="7" spans="2:5" ht="30" x14ac:dyDescent="0.25">
      <c r="B7" s="62">
        <v>46147</v>
      </c>
      <c r="C7" s="63" t="s">
        <v>58</v>
      </c>
      <c r="D7" s="63" t="s">
        <v>162</v>
      </c>
      <c r="E7" s="64" t="s">
        <v>138</v>
      </c>
    </row>
    <row r="8" spans="2:5" ht="30" x14ac:dyDescent="0.25">
      <c r="B8" s="62">
        <v>46147</v>
      </c>
      <c r="C8" s="63" t="s">
        <v>58</v>
      </c>
      <c r="D8" s="63" t="s">
        <v>91</v>
      </c>
      <c r="E8" s="64" t="s">
        <v>163</v>
      </c>
    </row>
    <row r="9" spans="2:5" ht="30" x14ac:dyDescent="0.25">
      <c r="B9" s="62">
        <v>46147</v>
      </c>
      <c r="C9" s="63" t="s">
        <v>58</v>
      </c>
      <c r="D9" s="63" t="s">
        <v>91</v>
      </c>
      <c r="E9" s="64" t="s">
        <v>176</v>
      </c>
    </row>
    <row r="10" spans="2:5" ht="45" x14ac:dyDescent="0.25">
      <c r="B10" s="62">
        <v>46147</v>
      </c>
      <c r="C10" s="63" t="s">
        <v>58</v>
      </c>
      <c r="D10" s="63" t="s">
        <v>164</v>
      </c>
      <c r="E10" s="64" t="s">
        <v>165</v>
      </c>
    </row>
    <row r="11" spans="2:5" ht="30" x14ac:dyDescent="0.25">
      <c r="B11" s="62">
        <v>46147</v>
      </c>
      <c r="C11" s="63" t="s">
        <v>58</v>
      </c>
      <c r="D11" s="63" t="s">
        <v>91</v>
      </c>
      <c r="E11" s="64" t="s">
        <v>139</v>
      </c>
    </row>
    <row r="12" spans="2:5" x14ac:dyDescent="0.25">
      <c r="B12" s="62">
        <v>46147</v>
      </c>
      <c r="C12" s="63" t="s">
        <v>58</v>
      </c>
      <c r="D12" s="63" t="s">
        <v>164</v>
      </c>
      <c r="E12" s="64" t="s">
        <v>166</v>
      </c>
    </row>
    <row r="13" spans="2:5" ht="30" x14ac:dyDescent="0.25">
      <c r="B13" s="62">
        <v>46147</v>
      </c>
      <c r="C13" s="63" t="s">
        <v>57</v>
      </c>
      <c r="D13" s="63" t="s">
        <v>162</v>
      </c>
      <c r="E13" s="64" t="s">
        <v>138</v>
      </c>
    </row>
    <row r="14" spans="2:5" ht="30" x14ac:dyDescent="0.25">
      <c r="B14" s="62">
        <v>46147</v>
      </c>
      <c r="C14" s="63" t="s">
        <v>57</v>
      </c>
      <c r="D14" s="63" t="s">
        <v>91</v>
      </c>
      <c r="E14" s="64" t="s">
        <v>167</v>
      </c>
    </row>
    <row r="15" spans="2:5" ht="60" x14ac:dyDescent="0.25">
      <c r="B15" s="62">
        <v>46147</v>
      </c>
      <c r="C15" s="63" t="s">
        <v>57</v>
      </c>
      <c r="D15" s="63" t="s">
        <v>91</v>
      </c>
      <c r="E15" s="64" t="s">
        <v>141</v>
      </c>
    </row>
    <row r="16" spans="2:5" ht="45" x14ac:dyDescent="0.25">
      <c r="B16" s="62">
        <v>46147</v>
      </c>
      <c r="C16" s="63" t="s">
        <v>57</v>
      </c>
      <c r="D16" s="63" t="s">
        <v>164</v>
      </c>
      <c r="E16" s="64" t="s">
        <v>168</v>
      </c>
    </row>
    <row r="17" spans="2:5" ht="45" x14ac:dyDescent="0.25">
      <c r="B17" s="62">
        <v>46147</v>
      </c>
      <c r="C17" s="63" t="s">
        <v>57</v>
      </c>
      <c r="D17" s="63" t="s">
        <v>164</v>
      </c>
      <c r="E17" s="64" t="s">
        <v>169</v>
      </c>
    </row>
    <row r="18" spans="2:5" ht="45" x14ac:dyDescent="0.25">
      <c r="B18" s="62">
        <v>46147</v>
      </c>
      <c r="C18" s="63" t="s">
        <v>57</v>
      </c>
      <c r="D18" s="63" t="s">
        <v>164</v>
      </c>
      <c r="E18" s="64" t="s">
        <v>170</v>
      </c>
    </row>
    <row r="19" spans="2:5" x14ac:dyDescent="0.25">
      <c r="B19" s="62">
        <v>46147</v>
      </c>
      <c r="C19" s="63" t="s">
        <v>72</v>
      </c>
      <c r="D19" s="63" t="s">
        <v>91</v>
      </c>
      <c r="E19" s="64" t="s">
        <v>143</v>
      </c>
    </row>
    <row r="20" spans="2:5" ht="45" x14ac:dyDescent="0.25">
      <c r="B20" s="62">
        <v>46147</v>
      </c>
      <c r="C20" s="63" t="s">
        <v>72</v>
      </c>
      <c r="D20" s="63" t="s">
        <v>91</v>
      </c>
      <c r="E20" s="64" t="s">
        <v>144</v>
      </c>
    </row>
    <row r="21" spans="2:5" ht="45" x14ac:dyDescent="0.25">
      <c r="B21" s="62">
        <v>46147</v>
      </c>
      <c r="C21" s="63" t="s">
        <v>72</v>
      </c>
      <c r="D21" s="63" t="s">
        <v>164</v>
      </c>
      <c r="E21" s="64" t="s">
        <v>171</v>
      </c>
    </row>
    <row r="22" spans="2:5" ht="30" x14ac:dyDescent="0.25">
      <c r="B22" s="62">
        <v>46147</v>
      </c>
      <c r="C22" s="63" t="s">
        <v>72</v>
      </c>
      <c r="D22" s="63" t="s">
        <v>164</v>
      </c>
      <c r="E22" s="64" t="s">
        <v>172</v>
      </c>
    </row>
    <row r="23" spans="2:5" x14ac:dyDescent="0.25">
      <c r="B23" s="62">
        <v>46147</v>
      </c>
      <c r="C23" s="63" t="s">
        <v>72</v>
      </c>
      <c r="D23" s="63" t="s">
        <v>164</v>
      </c>
      <c r="E23" s="64" t="s">
        <v>173</v>
      </c>
    </row>
    <row r="24" spans="2:5" x14ac:dyDescent="0.25">
      <c r="B24" s="62">
        <v>46147</v>
      </c>
      <c r="C24" s="63" t="s">
        <v>71</v>
      </c>
      <c r="D24" s="63" t="s">
        <v>91</v>
      </c>
      <c r="E24" s="64" t="s">
        <v>145</v>
      </c>
    </row>
    <row r="25" spans="2:5" ht="30" x14ac:dyDescent="0.25">
      <c r="B25" s="62">
        <v>46147</v>
      </c>
      <c r="C25" s="63" t="s">
        <v>71</v>
      </c>
      <c r="D25" s="63" t="s">
        <v>91</v>
      </c>
      <c r="E25" s="64" t="s">
        <v>146</v>
      </c>
    </row>
    <row r="26" spans="2:5" ht="45" x14ac:dyDescent="0.25">
      <c r="B26" s="62">
        <v>46147</v>
      </c>
      <c r="C26" s="63" t="s">
        <v>71</v>
      </c>
      <c r="D26" s="63" t="s">
        <v>164</v>
      </c>
      <c r="E26" s="64" t="s">
        <v>171</v>
      </c>
    </row>
    <row r="27" spans="2:5" ht="45" x14ac:dyDescent="0.25">
      <c r="B27" s="62">
        <v>46147</v>
      </c>
      <c r="C27" s="63" t="s">
        <v>56</v>
      </c>
      <c r="D27" s="63" t="s">
        <v>162</v>
      </c>
      <c r="E27" s="64" t="s">
        <v>147</v>
      </c>
    </row>
    <row r="28" spans="2:5" ht="45" x14ac:dyDescent="0.25">
      <c r="B28" s="62">
        <v>46147</v>
      </c>
      <c r="C28" s="63" t="s">
        <v>56</v>
      </c>
      <c r="D28" s="63" t="s">
        <v>102</v>
      </c>
      <c r="E28" s="64" t="s">
        <v>157</v>
      </c>
    </row>
    <row r="29" spans="2:5" ht="30.75" customHeight="1" x14ac:dyDescent="0.25">
      <c r="B29" s="62">
        <v>46147</v>
      </c>
      <c r="C29" s="63" t="s">
        <v>56</v>
      </c>
      <c r="D29" s="63" t="s">
        <v>164</v>
      </c>
      <c r="E29" s="64" t="s">
        <v>174</v>
      </c>
    </row>
    <row r="30" spans="2:5" ht="30" x14ac:dyDescent="0.25">
      <c r="B30" s="62">
        <v>46147</v>
      </c>
      <c r="C30" s="63" t="s">
        <v>49</v>
      </c>
      <c r="D30" s="63" t="s">
        <v>91</v>
      </c>
      <c r="E30" s="64" t="s">
        <v>148</v>
      </c>
    </row>
    <row r="31" spans="2:5" ht="30" x14ac:dyDescent="0.25">
      <c r="B31" s="62">
        <v>46147</v>
      </c>
      <c r="C31" s="63" t="s">
        <v>49</v>
      </c>
      <c r="D31" s="63" t="s">
        <v>164</v>
      </c>
      <c r="E31" s="64" t="s">
        <v>175</v>
      </c>
    </row>
    <row r="32" spans="2:5" x14ac:dyDescent="0.25">
      <c r="B32" s="65"/>
      <c r="C32" s="63"/>
      <c r="D32" s="63"/>
      <c r="E32" s="64"/>
    </row>
    <row r="33" spans="2:5" x14ac:dyDescent="0.25">
      <c r="B33" s="65"/>
      <c r="C33" s="63"/>
      <c r="D33" s="63"/>
      <c r="E33" s="64"/>
    </row>
  </sheetData>
  <sheetProtection algorithmName="SHA-512" hashValue="HMWV8gSWevlxXHKq3YliZ0M5XtfQBEyCpuazX5VkB1iKk5IG6V/T1FALya2tEkPhRJT+D1nO6Rx346Q+I0xldA==" saltValue="iW+IQTBWG1jGRjwMul8UMg==" spinCount="100000" sheet="1" objects="1" scenarios="1"/>
  <mergeCells count="2">
    <mergeCell ref="B2:E2"/>
    <mergeCell ref="B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84FAD-4867-470E-B303-427A007E44A7}">
  <dimension ref="B2:F30"/>
  <sheetViews>
    <sheetView tabSelected="1" workbookViewId="0">
      <selection activeCell="N17" sqref="N17"/>
    </sheetView>
  </sheetViews>
  <sheetFormatPr defaultRowHeight="15" x14ac:dyDescent="0.25"/>
  <cols>
    <col min="2" max="2" width="29" customWidth="1"/>
    <col min="3" max="3" width="16" customWidth="1"/>
    <col min="4" max="4" width="94.5703125" customWidth="1"/>
  </cols>
  <sheetData>
    <row r="2" spans="2:6" ht="23.25" x14ac:dyDescent="0.35">
      <c r="B2" s="125" t="s">
        <v>121</v>
      </c>
      <c r="C2" s="125"/>
      <c r="D2" s="125"/>
    </row>
    <row r="3" spans="2:6" ht="47.25" customHeight="1" x14ac:dyDescent="0.25">
      <c r="B3" s="126" t="s">
        <v>180</v>
      </c>
      <c r="C3" s="127"/>
      <c r="D3" s="128"/>
    </row>
    <row r="4" spans="2:6" x14ac:dyDescent="0.25">
      <c r="B4" s="47" t="s">
        <v>125</v>
      </c>
      <c r="C4" s="47" t="s">
        <v>122</v>
      </c>
      <c r="D4" s="47" t="s">
        <v>123</v>
      </c>
      <c r="F4" s="61"/>
    </row>
    <row r="5" spans="2:6" x14ac:dyDescent="0.25">
      <c r="B5" s="15" t="s">
        <v>124</v>
      </c>
      <c r="C5" s="48">
        <v>46153</v>
      </c>
      <c r="D5" s="15" t="s">
        <v>126</v>
      </c>
    </row>
    <row r="6" spans="2:6" x14ac:dyDescent="0.25">
      <c r="B6" s="15"/>
      <c r="C6" s="49"/>
      <c r="D6" s="15"/>
    </row>
    <row r="7" spans="2:6" x14ac:dyDescent="0.25">
      <c r="B7" s="15"/>
      <c r="C7" s="49"/>
      <c r="D7" s="15"/>
    </row>
    <row r="8" spans="2:6" x14ac:dyDescent="0.25">
      <c r="B8" s="15"/>
      <c r="C8" s="49"/>
      <c r="D8" s="15"/>
    </row>
    <row r="9" spans="2:6" x14ac:dyDescent="0.25">
      <c r="B9" s="15"/>
      <c r="C9" s="49"/>
      <c r="D9" s="15"/>
    </row>
    <row r="10" spans="2:6" x14ac:dyDescent="0.25">
      <c r="B10" s="15"/>
      <c r="C10" s="49"/>
      <c r="D10" s="15"/>
    </row>
    <row r="11" spans="2:6" x14ac:dyDescent="0.25">
      <c r="B11" s="15"/>
      <c r="C11" s="49"/>
      <c r="D11" s="15"/>
    </row>
    <row r="12" spans="2:6" x14ac:dyDescent="0.25">
      <c r="B12" s="15"/>
      <c r="C12" s="49"/>
      <c r="D12" s="15"/>
    </row>
    <row r="13" spans="2:6" x14ac:dyDescent="0.25">
      <c r="B13" s="15"/>
      <c r="C13" s="49"/>
      <c r="D13" s="15"/>
    </row>
    <row r="14" spans="2:6" x14ac:dyDescent="0.25">
      <c r="B14" s="15"/>
      <c r="C14" s="49"/>
      <c r="D14" s="15"/>
    </row>
    <row r="15" spans="2:6" x14ac:dyDescent="0.25">
      <c r="B15" s="15"/>
      <c r="C15" s="49"/>
      <c r="D15" s="15"/>
    </row>
    <row r="16" spans="2:6" x14ac:dyDescent="0.25">
      <c r="B16" s="15"/>
      <c r="C16" s="49"/>
      <c r="D16" s="15"/>
    </row>
    <row r="17" spans="2:4" x14ac:dyDescent="0.25">
      <c r="B17" s="15"/>
      <c r="C17" s="49"/>
      <c r="D17" s="15"/>
    </row>
    <row r="18" spans="2:4" x14ac:dyDescent="0.25">
      <c r="B18" s="15"/>
      <c r="C18" s="49"/>
      <c r="D18" s="15"/>
    </row>
    <row r="19" spans="2:4" x14ac:dyDescent="0.25">
      <c r="B19" s="15"/>
      <c r="C19" s="49"/>
      <c r="D19" s="15"/>
    </row>
    <row r="20" spans="2:4" x14ac:dyDescent="0.25">
      <c r="B20" s="15"/>
      <c r="C20" s="49"/>
      <c r="D20" s="15"/>
    </row>
    <row r="21" spans="2:4" x14ac:dyDescent="0.25">
      <c r="B21" s="15"/>
      <c r="C21" s="49"/>
      <c r="D21" s="15"/>
    </row>
    <row r="22" spans="2:4" x14ac:dyDescent="0.25">
      <c r="B22" s="15"/>
      <c r="C22" s="49"/>
      <c r="D22" s="15"/>
    </row>
    <row r="23" spans="2:4" x14ac:dyDescent="0.25">
      <c r="B23" s="15"/>
      <c r="C23" s="49"/>
      <c r="D23" s="15"/>
    </row>
    <row r="24" spans="2:4" x14ac:dyDescent="0.25">
      <c r="B24" s="15"/>
      <c r="C24" s="49"/>
      <c r="D24" s="15"/>
    </row>
    <row r="25" spans="2:4" x14ac:dyDescent="0.25">
      <c r="B25" s="15"/>
      <c r="C25" s="49"/>
      <c r="D25" s="15"/>
    </row>
    <row r="26" spans="2:4" x14ac:dyDescent="0.25">
      <c r="B26" s="15"/>
      <c r="C26" s="49"/>
      <c r="D26" s="15"/>
    </row>
    <row r="27" spans="2:4" x14ac:dyDescent="0.25">
      <c r="B27" s="15"/>
      <c r="C27" s="49"/>
      <c r="D27" s="15"/>
    </row>
    <row r="28" spans="2:4" x14ac:dyDescent="0.25">
      <c r="B28" s="15"/>
      <c r="C28" s="49"/>
      <c r="D28" s="15"/>
    </row>
    <row r="29" spans="2:4" x14ac:dyDescent="0.25">
      <c r="B29" s="15"/>
      <c r="C29" s="49"/>
      <c r="D29" s="15"/>
    </row>
    <row r="30" spans="2:4" x14ac:dyDescent="0.25">
      <c r="B30" s="15"/>
      <c r="C30" s="49"/>
      <c r="D30" s="15"/>
    </row>
  </sheetData>
  <sheetProtection algorithmName="SHA-512" hashValue="j3LIsYvJAvYq2sHErOIBufU+EmF0RxUy2hhGQr8nRst5sS7tbafKG6Rk/tqVZGiQ/ufgeNnnJzomsAITwYd5iQ==" saltValue="N5Ja+Zp3cQtoyLmbZEMdCA==" spinCount="100000" sheet="1" objects="1" scenarios="1"/>
  <mergeCells count="2">
    <mergeCell ref="B2:D2"/>
    <mergeCell ref="B3:D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
  <sheetViews>
    <sheetView workbookViewId="0"/>
  </sheetViews>
  <sheetFormatPr defaultRowHeight="15" x14ac:dyDescent="0.25"/>
  <cols>
    <col min="1" max="1" width="3.28515625" customWidth="1"/>
    <col min="7" max="7" width="3.28515625" customWidth="1"/>
  </cols>
  <sheetData>
    <row r="1" spans="1:14" ht="18.75" x14ac:dyDescent="0.3">
      <c r="A1" s="2" t="s">
        <v>0</v>
      </c>
      <c r="C1" s="2" t="s">
        <v>1</v>
      </c>
      <c r="G1" s="2" t="s">
        <v>10</v>
      </c>
      <c r="N1" s="1" t="s">
        <v>45</v>
      </c>
    </row>
    <row r="2" spans="1:14" x14ac:dyDescent="0.25">
      <c r="A2" t="s">
        <v>2</v>
      </c>
      <c r="C2" t="s">
        <v>9</v>
      </c>
      <c r="G2" t="s">
        <v>11</v>
      </c>
      <c r="N2" t="str">
        <f>"- What product depth should be assumed?"</f>
        <v>- What product depth should be assumed?</v>
      </c>
    </row>
    <row r="3" spans="1:14" x14ac:dyDescent="0.25">
      <c r="A3" t="s">
        <v>3</v>
      </c>
      <c r="C3" t="s">
        <v>4</v>
      </c>
    </row>
    <row r="4" spans="1:14" x14ac:dyDescent="0.25">
      <c r="C4" t="s">
        <v>35</v>
      </c>
    </row>
    <row r="5" spans="1:14" x14ac:dyDescent="0.25">
      <c r="C5" t="s">
        <v>6</v>
      </c>
    </row>
    <row r="6" spans="1:14" x14ac:dyDescent="0.25">
      <c r="C6" t="s">
        <v>7</v>
      </c>
    </row>
    <row r="7" spans="1:14" x14ac:dyDescent="0.25">
      <c r="C7" t="s">
        <v>8</v>
      </c>
    </row>
    <row r="9" spans="1:14" ht="18.75" x14ac:dyDescent="0.3">
      <c r="A9" s="3" t="s">
        <v>2</v>
      </c>
      <c r="G9" s="3" t="s">
        <v>23</v>
      </c>
    </row>
    <row r="10" spans="1:14" ht="15.75" x14ac:dyDescent="0.25">
      <c r="A10" s="4" t="s">
        <v>12</v>
      </c>
      <c r="G10" s="4" t="s">
        <v>12</v>
      </c>
    </row>
    <row r="11" spans="1:14" x14ac:dyDescent="0.25">
      <c r="B11" s="1" t="s">
        <v>13</v>
      </c>
      <c r="H11" s="1" t="s">
        <v>24</v>
      </c>
    </row>
    <row r="12" spans="1:14" x14ac:dyDescent="0.25">
      <c r="B12" s="129" t="s">
        <v>14</v>
      </c>
      <c r="C12" s="129"/>
      <c r="D12" s="129"/>
      <c r="E12" s="129"/>
      <c r="H12" s="129" t="s">
        <v>26</v>
      </c>
      <c r="I12" s="129"/>
      <c r="J12" s="129"/>
      <c r="K12" s="129"/>
    </row>
    <row r="13" spans="1:14" x14ac:dyDescent="0.25">
      <c r="B13" s="129"/>
      <c r="C13" s="129"/>
      <c r="D13" s="129"/>
      <c r="E13" s="129"/>
      <c r="H13" s="129"/>
      <c r="I13" s="129"/>
      <c r="J13" s="129"/>
      <c r="K13" s="129"/>
    </row>
    <row r="14" spans="1:14" ht="6.75" customHeight="1" x14ac:dyDescent="0.25"/>
    <row r="15" spans="1:14" x14ac:dyDescent="0.25">
      <c r="B15" s="1" t="s">
        <v>15</v>
      </c>
      <c r="H15" s="1" t="s">
        <v>25</v>
      </c>
    </row>
    <row r="16" spans="1:14" x14ac:dyDescent="0.25">
      <c r="B16" s="129" t="s">
        <v>16</v>
      </c>
      <c r="C16" s="129"/>
      <c r="D16" s="129"/>
      <c r="E16" s="129"/>
      <c r="H16" s="129" t="s">
        <v>27</v>
      </c>
      <c r="I16" s="129"/>
      <c r="J16" s="129"/>
      <c r="K16" s="129"/>
    </row>
    <row r="17" spans="1:11" x14ac:dyDescent="0.25">
      <c r="B17" s="129"/>
      <c r="C17" s="129"/>
      <c r="D17" s="129"/>
      <c r="E17" s="129"/>
      <c r="H17" s="129"/>
      <c r="I17" s="129"/>
      <c r="J17" s="129"/>
      <c r="K17" s="129"/>
    </row>
    <row r="18" spans="1:11" ht="6.75" customHeight="1" x14ac:dyDescent="0.25"/>
    <row r="19" spans="1:11" x14ac:dyDescent="0.25">
      <c r="H19" s="1" t="s">
        <v>5</v>
      </c>
    </row>
    <row r="20" spans="1:11" ht="18.75" x14ac:dyDescent="0.3">
      <c r="A20" s="3" t="s">
        <v>3</v>
      </c>
      <c r="H20" s="129" t="s">
        <v>28</v>
      </c>
      <c r="I20" s="129"/>
      <c r="J20" s="129"/>
      <c r="K20" s="129"/>
    </row>
    <row r="21" spans="1:11" ht="15.75" x14ac:dyDescent="0.25">
      <c r="A21" s="4" t="s">
        <v>12</v>
      </c>
      <c r="H21" s="129"/>
      <c r="I21" s="129"/>
      <c r="J21" s="129"/>
      <c r="K21" s="129"/>
    </row>
    <row r="22" spans="1:11" x14ac:dyDescent="0.25">
      <c r="B22" s="1" t="s">
        <v>17</v>
      </c>
    </row>
    <row r="23" spans="1:11" ht="18.75" x14ac:dyDescent="0.3">
      <c r="B23" s="129" t="s">
        <v>18</v>
      </c>
      <c r="C23" s="129"/>
      <c r="D23" s="129"/>
      <c r="E23" s="129"/>
      <c r="G23" s="3" t="s">
        <v>4</v>
      </c>
    </row>
    <row r="24" spans="1:11" ht="15.75" x14ac:dyDescent="0.25">
      <c r="B24" s="129"/>
      <c r="C24" s="129"/>
      <c r="D24" s="129"/>
      <c r="E24" s="129"/>
      <c r="G24" s="4" t="s">
        <v>12</v>
      </c>
    </row>
    <row r="25" spans="1:11" ht="6.75" customHeight="1" x14ac:dyDescent="0.25"/>
    <row r="26" spans="1:11" x14ac:dyDescent="0.25">
      <c r="B26" s="1" t="s">
        <v>19</v>
      </c>
      <c r="H26" s="1" t="s">
        <v>29</v>
      </c>
    </row>
    <row r="27" spans="1:11" x14ac:dyDescent="0.25">
      <c r="B27" s="129" t="s">
        <v>20</v>
      </c>
      <c r="C27" s="129"/>
      <c r="D27" s="129"/>
      <c r="E27" s="129"/>
      <c r="H27" s="129" t="s">
        <v>30</v>
      </c>
      <c r="I27" s="129"/>
      <c r="J27" s="129"/>
      <c r="K27" s="129"/>
    </row>
    <row r="28" spans="1:11" x14ac:dyDescent="0.25">
      <c r="B28" s="129"/>
      <c r="C28" s="129"/>
      <c r="D28" s="129"/>
      <c r="E28" s="129"/>
      <c r="H28" s="129"/>
      <c r="I28" s="129"/>
      <c r="J28" s="129"/>
      <c r="K28" s="129"/>
    </row>
    <row r="29" spans="1:11" ht="6.75" customHeight="1" x14ac:dyDescent="0.25"/>
    <row r="30" spans="1:11" x14ac:dyDescent="0.25">
      <c r="B30" s="1" t="s">
        <v>21</v>
      </c>
      <c r="H30" s="1" t="s">
        <v>31</v>
      </c>
    </row>
    <row r="31" spans="1:11" x14ac:dyDescent="0.25">
      <c r="B31" s="129" t="s">
        <v>22</v>
      </c>
      <c r="C31" s="129"/>
      <c r="D31" s="129"/>
      <c r="E31" s="129"/>
      <c r="H31" s="129" t="s">
        <v>32</v>
      </c>
      <c r="I31" s="129"/>
      <c r="J31" s="129"/>
      <c r="K31" s="129"/>
    </row>
    <row r="32" spans="1:11" x14ac:dyDescent="0.25">
      <c r="B32" s="129"/>
      <c r="C32" s="129"/>
      <c r="D32" s="129"/>
      <c r="E32" s="129"/>
      <c r="H32" s="129"/>
      <c r="I32" s="129"/>
      <c r="J32" s="129"/>
      <c r="K32" s="129"/>
    </row>
    <row r="33" spans="7:11" ht="6.75" customHeight="1" x14ac:dyDescent="0.25"/>
    <row r="34" spans="7:11" x14ac:dyDescent="0.25">
      <c r="H34" s="1" t="s">
        <v>33</v>
      </c>
    </row>
    <row r="35" spans="7:11" x14ac:dyDescent="0.25">
      <c r="H35" s="129" t="s">
        <v>34</v>
      </c>
      <c r="I35" s="129"/>
      <c r="J35" s="129"/>
      <c r="K35" s="129"/>
    </row>
    <row r="36" spans="7:11" x14ac:dyDescent="0.25">
      <c r="H36" s="129"/>
      <c r="I36" s="129"/>
      <c r="J36" s="129"/>
      <c r="K36" s="129"/>
    </row>
    <row r="37" spans="7:11" ht="6.75" customHeight="1" x14ac:dyDescent="0.25"/>
    <row r="39" spans="7:11" ht="18.75" x14ac:dyDescent="0.3">
      <c r="G39" s="3" t="s">
        <v>5</v>
      </c>
    </row>
    <row r="40" spans="7:11" ht="15.75" x14ac:dyDescent="0.25">
      <c r="G40" s="4" t="s">
        <v>12</v>
      </c>
    </row>
    <row r="41" spans="7:11" x14ac:dyDescent="0.25">
      <c r="H41" s="1" t="s">
        <v>46</v>
      </c>
    </row>
    <row r="42" spans="7:11" x14ac:dyDescent="0.25">
      <c r="H42" s="129" t="s">
        <v>36</v>
      </c>
      <c r="I42" s="129"/>
      <c r="J42" s="129"/>
      <c r="K42" s="129"/>
    </row>
    <row r="43" spans="7:11" x14ac:dyDescent="0.25">
      <c r="H43" s="129"/>
      <c r="I43" s="129"/>
      <c r="J43" s="129"/>
      <c r="K43" s="129"/>
    </row>
    <row r="44" spans="7:11" ht="6.75" customHeight="1" x14ac:dyDescent="0.25"/>
    <row r="46" spans="7:11" ht="18.75" x14ac:dyDescent="0.3">
      <c r="G46" s="3" t="s">
        <v>6</v>
      </c>
    </row>
    <row r="47" spans="7:11" ht="15.75" x14ac:dyDescent="0.25">
      <c r="G47" s="4" t="s">
        <v>12</v>
      </c>
    </row>
    <row r="48" spans="7:11" x14ac:dyDescent="0.25">
      <c r="H48" s="1" t="s">
        <v>2</v>
      </c>
    </row>
    <row r="49" spans="7:11" x14ac:dyDescent="0.25">
      <c r="H49" s="129" t="s">
        <v>37</v>
      </c>
      <c r="I49" s="129"/>
      <c r="J49" s="129"/>
      <c r="K49" s="129"/>
    </row>
    <row r="50" spans="7:11" x14ac:dyDescent="0.25">
      <c r="H50" s="129"/>
      <c r="I50" s="129"/>
      <c r="J50" s="129"/>
      <c r="K50" s="129"/>
    </row>
    <row r="51" spans="7:11" ht="6.75" customHeight="1" x14ac:dyDescent="0.25"/>
    <row r="52" spans="7:11" x14ac:dyDescent="0.25">
      <c r="H52" s="1" t="s">
        <v>24</v>
      </c>
    </row>
    <row r="53" spans="7:11" x14ac:dyDescent="0.25">
      <c r="H53" s="129" t="s">
        <v>38</v>
      </c>
      <c r="I53" s="129"/>
      <c r="J53" s="129"/>
      <c r="K53" s="129"/>
    </row>
    <row r="54" spans="7:11" x14ac:dyDescent="0.25">
      <c r="H54" s="129"/>
      <c r="I54" s="129"/>
      <c r="J54" s="129"/>
      <c r="K54" s="129"/>
    </row>
    <row r="55" spans="7:11" ht="6.75" customHeight="1" x14ac:dyDescent="0.25"/>
    <row r="57" spans="7:11" ht="18.75" x14ac:dyDescent="0.3">
      <c r="G57" s="3" t="s">
        <v>7</v>
      </c>
    </row>
    <row r="58" spans="7:11" ht="15.75" x14ac:dyDescent="0.25">
      <c r="G58" s="4" t="s">
        <v>12</v>
      </c>
    </row>
    <row r="59" spans="7:11" x14ac:dyDescent="0.25">
      <c r="H59" s="1" t="s">
        <v>39</v>
      </c>
    </row>
    <row r="60" spans="7:11" x14ac:dyDescent="0.25">
      <c r="H60" s="129" t="s">
        <v>40</v>
      </c>
      <c r="I60" s="129"/>
      <c r="J60" s="129"/>
      <c r="K60" s="129"/>
    </row>
    <row r="61" spans="7:11" x14ac:dyDescent="0.25">
      <c r="H61" s="129"/>
      <c r="I61" s="129"/>
      <c r="J61" s="129"/>
      <c r="K61" s="129"/>
    </row>
    <row r="62" spans="7:11" ht="6.75" customHeight="1" x14ac:dyDescent="0.25"/>
    <row r="63" spans="7:11" x14ac:dyDescent="0.25">
      <c r="H63" s="1" t="s">
        <v>41</v>
      </c>
    </row>
    <row r="64" spans="7:11" x14ac:dyDescent="0.25">
      <c r="H64" s="129" t="s">
        <v>42</v>
      </c>
      <c r="I64" s="129"/>
      <c r="J64" s="129"/>
      <c r="K64" s="129"/>
    </row>
    <row r="65" spans="7:11" x14ac:dyDescent="0.25">
      <c r="H65" s="129"/>
      <c r="I65" s="129"/>
      <c r="J65" s="129"/>
      <c r="K65" s="129"/>
    </row>
    <row r="66" spans="7:11" ht="6.75" customHeight="1" x14ac:dyDescent="0.25"/>
    <row r="67" spans="7:11" x14ac:dyDescent="0.25">
      <c r="H67" s="1" t="s">
        <v>43</v>
      </c>
    </row>
    <row r="68" spans="7:11" x14ac:dyDescent="0.25">
      <c r="H68" s="129" t="s">
        <v>44</v>
      </c>
      <c r="I68" s="129"/>
      <c r="J68" s="129"/>
      <c r="K68" s="129"/>
    </row>
    <row r="69" spans="7:11" x14ac:dyDescent="0.25">
      <c r="H69" s="129"/>
      <c r="I69" s="129"/>
      <c r="J69" s="129"/>
      <c r="K69" s="129"/>
    </row>
    <row r="70" spans="7:11" ht="6.75" customHeight="1" x14ac:dyDescent="0.25"/>
    <row r="72" spans="7:11" ht="15" customHeight="1" x14ac:dyDescent="0.3">
      <c r="G72" s="3"/>
    </row>
    <row r="73" spans="7:11" ht="15.75" x14ac:dyDescent="0.25">
      <c r="G73" s="4"/>
    </row>
  </sheetData>
  <mergeCells count="17">
    <mergeCell ref="H68:K69"/>
    <mergeCell ref="H35:K36"/>
    <mergeCell ref="H42:K43"/>
    <mergeCell ref="H49:K50"/>
    <mergeCell ref="H53:K54"/>
    <mergeCell ref="H60:K61"/>
    <mergeCell ref="H64:K65"/>
    <mergeCell ref="B12:E13"/>
    <mergeCell ref="B16:E17"/>
    <mergeCell ref="B23:E24"/>
    <mergeCell ref="B27:E28"/>
    <mergeCell ref="B31:E32"/>
    <mergeCell ref="H12:K13"/>
    <mergeCell ref="H16:K17"/>
    <mergeCell ref="H20:K21"/>
    <mergeCell ref="H27:K28"/>
    <mergeCell ref="H31:K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9C11D-1D30-4B8E-8370-9663600A1400}">
  <dimension ref="A1:P34"/>
  <sheetViews>
    <sheetView workbookViewId="0">
      <selection sqref="A1:D1"/>
    </sheetView>
  </sheetViews>
  <sheetFormatPr defaultRowHeight="15" x14ac:dyDescent="0.25"/>
  <cols>
    <col min="1" max="1" width="15.5703125" bestFit="1" customWidth="1"/>
    <col min="2" max="2" width="12" bestFit="1" customWidth="1"/>
    <col min="5" max="6" width="15.5703125" bestFit="1" customWidth="1"/>
    <col min="7" max="7" width="12" bestFit="1" customWidth="1"/>
    <col min="9" max="10" width="15.5703125" bestFit="1" customWidth="1"/>
    <col min="13" max="14" width="15.5703125" bestFit="1" customWidth="1"/>
  </cols>
  <sheetData>
    <row r="1" spans="1:16" x14ac:dyDescent="0.25">
      <c r="A1" s="130">
        <v>0.05</v>
      </c>
      <c r="B1" s="131"/>
      <c r="C1" s="131"/>
      <c r="D1" s="132"/>
      <c r="E1" s="130">
        <v>0.08</v>
      </c>
      <c r="F1" s="131"/>
      <c r="G1" s="131"/>
      <c r="H1" s="132"/>
      <c r="I1" s="130">
        <v>0.1</v>
      </c>
      <c r="J1" s="131"/>
      <c r="K1" s="131"/>
      <c r="L1" s="132"/>
      <c r="M1" s="130">
        <v>0.2</v>
      </c>
      <c r="N1" s="131"/>
      <c r="O1" s="131"/>
      <c r="P1" s="132"/>
    </row>
    <row r="2" spans="1:16" x14ac:dyDescent="0.25">
      <c r="A2" s="6"/>
      <c r="D2" s="5"/>
      <c r="E2" s="6"/>
      <c r="H2" s="5"/>
      <c r="I2" s="6"/>
      <c r="L2" s="5"/>
      <c r="M2" s="6"/>
      <c r="P2" s="5"/>
    </row>
    <row r="3" spans="1:16" x14ac:dyDescent="0.25">
      <c r="A3" s="6" t="s">
        <v>47</v>
      </c>
      <c r="B3">
        <v>50</v>
      </c>
      <c r="D3" s="5"/>
      <c r="E3" s="6" t="s">
        <v>47</v>
      </c>
      <c r="F3">
        <v>50</v>
      </c>
      <c r="H3" s="5"/>
      <c r="I3" s="6" t="s">
        <v>47</v>
      </c>
      <c r="J3">
        <v>50</v>
      </c>
      <c r="L3" s="5"/>
      <c r="M3" s="6" t="s">
        <v>47</v>
      </c>
      <c r="N3">
        <v>50</v>
      </c>
      <c r="P3" s="5"/>
    </row>
    <row r="4" spans="1:16" x14ac:dyDescent="0.25">
      <c r="A4" s="6" t="s">
        <v>48</v>
      </c>
      <c r="B4">
        <v>0.8</v>
      </c>
      <c r="D4" s="5"/>
      <c r="E4" s="6" t="s">
        <v>48</v>
      </c>
      <c r="F4">
        <v>0.8</v>
      </c>
      <c r="H4" s="5"/>
      <c r="I4" s="6" t="s">
        <v>48</v>
      </c>
      <c r="J4">
        <v>0.8</v>
      </c>
      <c r="L4" s="5"/>
      <c r="M4" s="6" t="s">
        <v>48</v>
      </c>
      <c r="N4">
        <v>0.8</v>
      </c>
      <c r="P4" s="5"/>
    </row>
    <row r="5" spans="1:16" x14ac:dyDescent="0.25">
      <c r="A5" s="6"/>
      <c r="D5" s="5"/>
      <c r="E5" s="6"/>
      <c r="H5" s="5"/>
      <c r="I5" s="6"/>
      <c r="L5" s="5"/>
      <c r="M5" s="6"/>
      <c r="P5" s="5"/>
    </row>
    <row r="6" spans="1:16" x14ac:dyDescent="0.25">
      <c r="A6" s="6"/>
      <c r="B6" t="s">
        <v>54</v>
      </c>
      <c r="C6" t="s">
        <v>48</v>
      </c>
      <c r="D6" s="5">
        <f>SUMPRODUCT(B7:B11,C7:C11)/B12</f>
        <v>0.79999940777028522</v>
      </c>
      <c r="E6" s="6"/>
      <c r="F6" t="s">
        <v>54</v>
      </c>
      <c r="G6" t="s">
        <v>48</v>
      </c>
      <c r="H6" s="5">
        <f>SUMPRODUCT(F7:F11,G7:G11)/F12</f>
        <v>0.79999944828502878</v>
      </c>
      <c r="I6" s="6"/>
      <c r="J6" t="s">
        <v>54</v>
      </c>
      <c r="K6" t="s">
        <v>48</v>
      </c>
      <c r="L6" s="5">
        <f>SUMPRODUCT(J7:J11,K7:K11)/J12</f>
        <v>0.7999999353325995</v>
      </c>
      <c r="M6" s="6"/>
      <c r="N6" t="s">
        <v>54</v>
      </c>
      <c r="O6" t="s">
        <v>48</v>
      </c>
      <c r="P6" s="5">
        <f>SUMPRODUCT(N7:N11,O7:O11)/N12</f>
        <v>0.80000000615904621</v>
      </c>
    </row>
    <row r="7" spans="1:16" x14ac:dyDescent="0.25">
      <c r="A7" s="6" t="s">
        <v>49</v>
      </c>
      <c r="B7">
        <v>261.99179276437843</v>
      </c>
      <c r="C7">
        <v>1</v>
      </c>
      <c r="D7" s="5"/>
      <c r="E7" s="6" t="s">
        <v>49</v>
      </c>
      <c r="F7">
        <v>455.42012783623335</v>
      </c>
      <c r="G7">
        <v>1</v>
      </c>
      <c r="H7" s="5"/>
      <c r="I7" s="6" t="s">
        <v>49</v>
      </c>
      <c r="J7">
        <v>591.7362253858098</v>
      </c>
      <c r="K7">
        <v>1</v>
      </c>
      <c r="L7" s="5"/>
      <c r="M7" s="6" t="s">
        <v>49</v>
      </c>
      <c r="N7">
        <v>1225.2217978097156</v>
      </c>
      <c r="O7">
        <v>1</v>
      </c>
      <c r="P7" s="5"/>
    </row>
    <row r="8" spans="1:16" x14ac:dyDescent="0.25">
      <c r="A8" s="6" t="s">
        <v>50</v>
      </c>
      <c r="B8">
        <v>104.40312964590242</v>
      </c>
      <c r="C8">
        <v>0.9</v>
      </c>
      <c r="D8" s="5"/>
      <c r="E8" s="6" t="s">
        <v>50</v>
      </c>
      <c r="F8">
        <v>127.42090284296212</v>
      </c>
      <c r="G8">
        <v>0.9</v>
      </c>
      <c r="H8" s="5"/>
      <c r="I8" s="6" t="s">
        <v>50</v>
      </c>
      <c r="J8">
        <v>134.71853107576922</v>
      </c>
      <c r="K8">
        <v>0.9</v>
      </c>
      <c r="L8" s="5"/>
      <c r="M8" s="6" t="s">
        <v>50</v>
      </c>
      <c r="N8">
        <v>218.99192900197235</v>
      </c>
      <c r="O8">
        <v>0.9</v>
      </c>
      <c r="P8" s="5"/>
    </row>
    <row r="9" spans="1:16" x14ac:dyDescent="0.25">
      <c r="A9" s="6" t="s">
        <v>51</v>
      </c>
      <c r="B9">
        <v>51.583426593919441</v>
      </c>
      <c r="C9">
        <v>0.5</v>
      </c>
      <c r="D9" s="5"/>
      <c r="E9" s="6" t="s">
        <v>51</v>
      </c>
      <c r="F9">
        <v>79.678302278112639</v>
      </c>
      <c r="G9">
        <v>0.5</v>
      </c>
      <c r="H9" s="5"/>
      <c r="I9" s="6" t="s">
        <v>51</v>
      </c>
      <c r="J9">
        <v>99.077178351387388</v>
      </c>
      <c r="K9">
        <v>0.5</v>
      </c>
      <c r="L9" s="5"/>
      <c r="M9" s="6" t="s">
        <v>51</v>
      </c>
      <c r="N9">
        <v>218.99192900197659</v>
      </c>
      <c r="O9">
        <v>0.5</v>
      </c>
      <c r="P9" s="5"/>
    </row>
    <row r="10" spans="1:16" x14ac:dyDescent="0.25">
      <c r="A10" s="6" t="s">
        <v>52</v>
      </c>
      <c r="B10">
        <v>39.669368855609484</v>
      </c>
      <c r="C10">
        <v>0.3</v>
      </c>
      <c r="D10" s="5"/>
      <c r="E10" s="6" t="s">
        <v>52</v>
      </c>
      <c r="F10">
        <v>62.931280251063654</v>
      </c>
      <c r="G10">
        <v>0.3</v>
      </c>
      <c r="H10" s="5"/>
      <c r="I10" s="6" t="s">
        <v>52</v>
      </c>
      <c r="J10">
        <v>75.391686834145204</v>
      </c>
      <c r="K10">
        <v>0.3</v>
      </c>
      <c r="L10" s="5"/>
      <c r="M10" s="6" t="s">
        <v>52</v>
      </c>
      <c r="N10">
        <v>117.80241518434053</v>
      </c>
      <c r="O10">
        <v>0.3</v>
      </c>
      <c r="P10" s="5"/>
    </row>
    <row r="11" spans="1:16" x14ac:dyDescent="0.25">
      <c r="A11" s="6" t="s">
        <v>53</v>
      </c>
      <c r="B11">
        <v>42.352700348600614</v>
      </c>
      <c r="C11">
        <v>0.15</v>
      </c>
      <c r="D11" s="5"/>
      <c r="E11" s="6" t="s">
        <v>53</v>
      </c>
      <c r="F11">
        <v>74.549886792046337</v>
      </c>
      <c r="G11">
        <v>0.15</v>
      </c>
      <c r="H11" s="5"/>
      <c r="I11" s="6" t="s">
        <v>53</v>
      </c>
      <c r="J11">
        <v>99.077178353388248</v>
      </c>
      <c r="K11">
        <v>0.15</v>
      </c>
      <c r="L11" s="5"/>
      <c r="M11" s="6" t="s">
        <v>53</v>
      </c>
      <c r="N11">
        <v>218.99192900197659</v>
      </c>
      <c r="O11">
        <v>0.15</v>
      </c>
      <c r="P11" s="5"/>
    </row>
    <row r="12" spans="1:16" x14ac:dyDescent="0.25">
      <c r="A12" s="7"/>
      <c r="B12" s="8">
        <f>SUM(B7:B11)</f>
        <v>500.00041820841039</v>
      </c>
      <c r="C12" s="9"/>
      <c r="D12" s="10"/>
      <c r="E12" s="7"/>
      <c r="F12" s="8">
        <f>SUM(F7:F11)</f>
        <v>800.00050000041801</v>
      </c>
      <c r="G12" s="9"/>
      <c r="H12" s="10"/>
      <c r="I12" s="7"/>
      <c r="J12" s="8">
        <f>SUM(J7:J11)</f>
        <v>1000.0008000004998</v>
      </c>
      <c r="K12" s="9"/>
      <c r="L12" s="10"/>
      <c r="M12" s="7"/>
      <c r="N12" s="8">
        <f>SUM(N7:N11)</f>
        <v>1999.9999999999816</v>
      </c>
      <c r="O12" s="9"/>
      <c r="P12" s="10"/>
    </row>
    <row r="13" spans="1:16" x14ac:dyDescent="0.25">
      <c r="A13" s="11" t="s">
        <v>55</v>
      </c>
      <c r="B13" s="12">
        <v>12.058999999999999</v>
      </c>
      <c r="C13" s="13"/>
      <c r="D13" s="13"/>
      <c r="E13" s="13"/>
      <c r="F13" s="12">
        <v>19.257000000000001</v>
      </c>
      <c r="G13" s="13"/>
      <c r="H13" s="13"/>
      <c r="I13" s="13"/>
      <c r="J13" s="12">
        <v>24.042000000000002</v>
      </c>
      <c r="K13" s="13"/>
      <c r="L13" s="13"/>
      <c r="M13" s="13"/>
      <c r="N13" s="12">
        <v>48.018000000000001</v>
      </c>
      <c r="O13" s="13"/>
      <c r="P13" s="14"/>
    </row>
    <row r="14" spans="1:16" x14ac:dyDescent="0.25">
      <c r="B14" s="1"/>
      <c r="G14" s="1"/>
      <c r="K14" s="1"/>
      <c r="O14" s="1"/>
    </row>
    <row r="15" spans="1:16" x14ac:dyDescent="0.25">
      <c r="G15" s="1">
        <v>0.05</v>
      </c>
      <c r="H15" s="1">
        <v>0.08</v>
      </c>
      <c r="I15" s="1">
        <v>0.1</v>
      </c>
      <c r="J15" s="1">
        <v>0.2</v>
      </c>
    </row>
    <row r="16" spans="1:16" x14ac:dyDescent="0.25">
      <c r="B16" t="s">
        <v>59</v>
      </c>
      <c r="C16" t="s">
        <v>60</v>
      </c>
      <c r="D16" t="s">
        <v>61</v>
      </c>
      <c r="E16" t="s">
        <v>68</v>
      </c>
      <c r="F16" t="s">
        <v>69</v>
      </c>
      <c r="G16" s="1">
        <f>B13</f>
        <v>12.058999999999999</v>
      </c>
      <c r="H16" s="1">
        <f>F13</f>
        <v>19.257000000000001</v>
      </c>
      <c r="I16" s="1">
        <f>J13</f>
        <v>24.042000000000002</v>
      </c>
      <c r="J16" s="1">
        <f>N13</f>
        <v>48.018000000000001</v>
      </c>
    </row>
    <row r="17" spans="1:10" x14ac:dyDescent="0.25">
      <c r="A17" t="s">
        <v>56</v>
      </c>
      <c r="B17">
        <v>0</v>
      </c>
      <c r="C17">
        <v>50</v>
      </c>
      <c r="F17">
        <v>6</v>
      </c>
      <c r="G17">
        <f>SUM($C17:$D17)*G$16+$B17</f>
        <v>602.94999999999993</v>
      </c>
      <c r="H17">
        <f t="shared" ref="H17:J17" si="0">SUM($C17:$D17)*H$16+$B17</f>
        <v>962.85</v>
      </c>
      <c r="I17">
        <f t="shared" si="0"/>
        <v>1202.1000000000001</v>
      </c>
      <c r="J17">
        <f t="shared" si="0"/>
        <v>2400.9</v>
      </c>
    </row>
    <row r="18" spans="1:10" x14ac:dyDescent="0.25">
      <c r="A18" t="s">
        <v>62</v>
      </c>
      <c r="B18">
        <v>500</v>
      </c>
      <c r="C18">
        <v>160</v>
      </c>
      <c r="F18">
        <v>24</v>
      </c>
      <c r="G18">
        <f t="shared" ref="G18:J22" si="1">SUM($C18:$D18)*G$16+$B18</f>
        <v>2429.4399999999996</v>
      </c>
      <c r="H18">
        <f t="shared" si="1"/>
        <v>3581.1200000000003</v>
      </c>
      <c r="I18">
        <f t="shared" si="1"/>
        <v>4346.72</v>
      </c>
      <c r="J18">
        <f t="shared" si="1"/>
        <v>8182.88</v>
      </c>
    </row>
    <row r="19" spans="1:10" x14ac:dyDescent="0.25">
      <c r="A19" t="s">
        <v>57</v>
      </c>
      <c r="B19">
        <v>500</v>
      </c>
      <c r="C19">
        <v>800</v>
      </c>
      <c r="F19">
        <v>12</v>
      </c>
      <c r="G19">
        <f t="shared" si="1"/>
        <v>10147.199999999999</v>
      </c>
      <c r="H19">
        <f t="shared" si="1"/>
        <v>15905.6</v>
      </c>
      <c r="I19">
        <f t="shared" si="1"/>
        <v>19733.600000000002</v>
      </c>
      <c r="J19">
        <f t="shared" si="1"/>
        <v>38914.400000000001</v>
      </c>
    </row>
    <row r="20" spans="1:10" x14ac:dyDescent="0.25">
      <c r="A20" t="s">
        <v>63</v>
      </c>
      <c r="B20">
        <v>500</v>
      </c>
      <c r="C20">
        <v>300</v>
      </c>
      <c r="F20">
        <v>12</v>
      </c>
      <c r="G20">
        <f t="shared" si="1"/>
        <v>4117.7</v>
      </c>
      <c r="H20">
        <f t="shared" si="1"/>
        <v>6277.1</v>
      </c>
      <c r="I20">
        <f t="shared" si="1"/>
        <v>7712.6</v>
      </c>
      <c r="J20">
        <f t="shared" si="1"/>
        <v>14905.4</v>
      </c>
    </row>
    <row r="21" spans="1:10" x14ac:dyDescent="0.25">
      <c r="A21" t="s">
        <v>65</v>
      </c>
      <c r="B21">
        <v>500</v>
      </c>
      <c r="C21">
        <v>400</v>
      </c>
      <c r="F21">
        <v>24</v>
      </c>
      <c r="G21">
        <f t="shared" si="1"/>
        <v>5323.5999999999995</v>
      </c>
      <c r="H21">
        <f t="shared" si="1"/>
        <v>8202.7999999999993</v>
      </c>
      <c r="I21">
        <f t="shared" si="1"/>
        <v>10116.800000000001</v>
      </c>
      <c r="J21">
        <f>SUM($C21:$D21)*J$16+$B21</f>
        <v>19707.2</v>
      </c>
    </row>
    <row r="22" spans="1:10" x14ac:dyDescent="0.25">
      <c r="A22" t="s">
        <v>58</v>
      </c>
      <c r="B22">
        <v>500</v>
      </c>
      <c r="C22">
        <v>600</v>
      </c>
      <c r="F22">
        <v>24</v>
      </c>
      <c r="G22">
        <f t="shared" si="1"/>
        <v>7735.4</v>
      </c>
      <c r="H22">
        <f t="shared" si="1"/>
        <v>12054.2</v>
      </c>
      <c r="I22">
        <f t="shared" si="1"/>
        <v>14925.2</v>
      </c>
      <c r="J22">
        <f t="shared" si="1"/>
        <v>29310.799999999999</v>
      </c>
    </row>
    <row r="24" spans="1:10" x14ac:dyDescent="0.25">
      <c r="A24" t="s">
        <v>67</v>
      </c>
    </row>
    <row r="25" spans="1:10" x14ac:dyDescent="0.25">
      <c r="A25" t="s">
        <v>64</v>
      </c>
    </row>
    <row r="26" spans="1:10" x14ac:dyDescent="0.25">
      <c r="A26" t="s">
        <v>66</v>
      </c>
    </row>
    <row r="28" spans="1:10" x14ac:dyDescent="0.25">
      <c r="A28" t="s">
        <v>70</v>
      </c>
    </row>
    <row r="29" spans="1:10" x14ac:dyDescent="0.25">
      <c r="A29" t="s">
        <v>56</v>
      </c>
      <c r="B29" t="s">
        <v>73</v>
      </c>
    </row>
    <row r="30" spans="1:10" x14ac:dyDescent="0.25">
      <c r="A30" t="s">
        <v>49</v>
      </c>
      <c r="B30" t="s">
        <v>74</v>
      </c>
    </row>
    <row r="31" spans="1:10" x14ac:dyDescent="0.25">
      <c r="A31" t="s">
        <v>57</v>
      </c>
      <c r="B31" t="s">
        <v>75</v>
      </c>
    </row>
    <row r="32" spans="1:10" x14ac:dyDescent="0.25">
      <c r="A32" t="s">
        <v>71</v>
      </c>
      <c r="B32" t="s">
        <v>76</v>
      </c>
    </row>
    <row r="33" spans="1:2" x14ac:dyDescent="0.25">
      <c r="A33" t="s">
        <v>72</v>
      </c>
      <c r="B33" t="s">
        <v>77</v>
      </c>
    </row>
    <row r="34" spans="1:2" x14ac:dyDescent="0.25">
      <c r="A34" t="s">
        <v>58</v>
      </c>
      <c r="B34" t="s">
        <v>78</v>
      </c>
    </row>
  </sheetData>
  <mergeCells count="4">
    <mergeCell ref="A1:D1"/>
    <mergeCell ref="E1:H1"/>
    <mergeCell ref="I1:L1"/>
    <mergeCell ref="M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Cost Estimate</vt:lpstr>
      <vt:lpstr>Information</vt:lpstr>
      <vt:lpstr>Assumptions</vt:lpstr>
      <vt:lpstr>Version Information</vt:lpstr>
      <vt:lpstr>Planning</vt:lpstr>
      <vt:lpstr>Site Planning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Kennedy Hampson</dc:creator>
  <cp:lastModifiedBy>Kennedy Hampson</cp:lastModifiedBy>
  <dcterms:created xsi:type="dcterms:W3CDTF">2015-06-05T18:17:20Z</dcterms:created>
  <dcterms:modified xsi:type="dcterms:W3CDTF">2026-09-04T16:07:13Z</dcterms:modified>
</cp:coreProperties>
</file>